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DZ-53-SH-A　露出絶縁断熱 " sheetId="1" state="visible" r:id="rId2"/>
    <sheet name="NDZ-53-SS-A　露出絶縁断熱" sheetId="2" state="visible" r:id="rId3"/>
    <sheet name="NDZ-53-SP-A　露出絶縁断熱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<sst xmlns="http://schemas.openxmlformats.org/spreadsheetml/2006/main" count="331" uniqueCount="95">
  <si>
    <t xml:space="preserve">成瀬化学㈱</t>
  </si>
  <si>
    <t xml:space="preserve">ナルシートN複合防水</t>
  </si>
  <si>
    <t xml:space="preserve">屋根露出絶縁断熱工法　　NDZ-53-SH-A　　高耐久遮熱仕様</t>
  </si>
  <si>
    <t xml:space="preserve">DI-1、DI-3対応</t>
  </si>
  <si>
    <t xml:space="preserve">施工数量</t>
  </si>
  <si>
    <t xml:space="preserve">（Ⅰ欄色地枠に施工数量を入力してください）</t>
  </si>
  <si>
    <t xml:space="preserve">Ⅰ欄</t>
  </si>
  <si>
    <t xml:space="preserve">床　断熱部</t>
  </si>
  <si>
    <t xml:space="preserve">①</t>
  </si>
  <si>
    <t xml:space="preserve">㎡</t>
  </si>
  <si>
    <t xml:space="preserve">床　非断熱部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</si>
  <si>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</si>
  <si>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</si>
  <si>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</si>
  <si>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</si>
  <si>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</si>
  <si>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</si>
  <si>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</si>
  <si>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</si>
  <si>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</si>
  <si>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</si>
  <si>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</si>
  <si>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</si>
  <si>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</si>
  <si>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</si>
  <si>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</si>
  <si>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</si>
  <si>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</si>
  <si>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</si>
  <si>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</si>
  <si>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</si>
  <si>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</si>
  <si>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</si>
  <si>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</si>
  <si>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</si>
  <si>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</si>
  <si>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</si>
  <si>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</t>
  </si>
  <si>
    <t xml:space="preserve">一次防水　立上り切付用</t>
  </si>
  <si>
    <t xml:space="preserve">20㎝幅×5列に切り分け</t>
  </si>
  <si>
    <t xml:space="preserve">巻</t>
  </si>
  <si>
    <t xml:space="preserve">一次防水　床全面</t>
  </si>
  <si>
    <t xml:space="preserve">16ｍ巻</t>
  </si>
  <si>
    <t xml:space="preserve">床　立上り際50㎝幅用</t>
  </si>
  <si>
    <t xml:space="preserve">1.1ｍ/ｍ</t>
  </si>
  <si>
    <t xml:space="preserve">立上り切付用</t>
  </si>
  <si>
    <t xml:space="preserve">ナルシートN（絶縁）</t>
  </si>
  <si>
    <t xml:space="preserve">床　立上り際50㎝より内側用</t>
  </si>
  <si>
    <t xml:space="preserve">16m巻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</si>
  <si>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</si>
  <si>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</si>
  <si>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</si>
  <si>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</si>
  <si>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</si>
  <si>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</si>
  <si>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断熱点張り用</t>
  </si>
  <si>
    <t xml:space="preserve">1.0kg/㎡</t>
  </si>
  <si>
    <t xml:space="preserve">上塗り防水用</t>
  </si>
  <si>
    <t xml:space="preserve">4.2 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</si>
  <si>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</si>
  <si>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</si>
  <si>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</si>
  <si>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</si>
  <si>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</si>
  <si>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</si>
  <si>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</si>
  <si>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</si>
  <si>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</si>
  <si>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ﾎﾟﾘｽﾁﾚﾝﾌｫｰﾑ　B類3種</t>
  </si>
  <si>
    <t xml:space="preserve">断熱材</t>
  </si>
  <si>
    <t xml:space="preserve">t35 910×1820</t>
  </si>
  <si>
    <t xml:space="preserve">枚</t>
  </si>
  <si>
    <t xml:space="preserve">ﾅﾙﾌｧﾙﾄﾄｯﾌﾟﾊｰﾄﾞP</t>
  </si>
  <si>
    <t xml:space="preserve">高耐久遮熱</t>
  </si>
  <si>
    <t xml:space="preserve">20kg缶</t>
  </si>
  <si>
    <t xml:space="preserve">0.5kg/㎡</t>
  </si>
  <si>
    <t xml:space="preserve">クールトップ　セラSi</t>
  </si>
  <si>
    <t xml:space="preserve">16kg石油缶</t>
  </si>
  <si>
    <t xml:space="preserve">0.4kg/㎡</t>
  </si>
  <si>
    <t xml:space="preserve">ステンレス脱気筒</t>
  </si>
  <si>
    <t xml:space="preserve">断熱用</t>
  </si>
  <si>
    <t xml:space="preserve">ヶ</t>
  </si>
  <si>
    <t xml:space="preserve">取扱外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</si>
  <si>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</si>
  <si>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</si>
  <si>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</si>
  <si>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</si>
  <si>
    <t xml:space="preserve">屋根露出絶縁断熱工法　　NDZ-53-SS-A　　遮熱軽歩行仕様</t>
  </si>
  <si>
    <t xml:space="preserve">ナルファルトトップー遮熱P</t>
  </si>
  <si>
    <t xml:space="preserve">遮熱トップ　非歩行</t>
  </si>
  <si>
    <t xml:space="preserve">20kg石油缶</t>
  </si>
  <si>
    <t xml:space="preserve">屋根露出絶縁断熱工法　　NDZ-53-SP-A　　遮熱非歩行仕様</t>
  </si>
  <si>
    <t xml:space="preserve">ナルファルトトップー遮熱S</t>
  </si>
  <si>
    <t xml:space="preserve">遮熱トップ　軽歩行</t>
  </si>
  <si>
    <t xml:space="preserve">15kg石油缶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</si>
</sst>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  <numFmt numFmtId="171" formatCode="General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A6A6A6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4" fillId="3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7" fillId="3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5.25"/>
    <col collapsed="false" customWidth="true" hidden="false" outlineLevel="0" max="3" min="3" style="1" width="24.62"/>
    <col collapsed="false" customWidth="true" hidden="false" outlineLevel="0" max="4" min="4" style="1" width="18.38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44189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/>
      <c r="I3" s="8" t="s">
        <v>3</v>
      </c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900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/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11</v>
      </c>
      <c r="E7" s="12" t="s">
        <v>12</v>
      </c>
      <c r="F7" s="13" t="s">
        <v>9</v>
      </c>
      <c r="G7" s="14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13</v>
      </c>
      <c r="E8" s="12"/>
      <c r="F8" s="13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1" t="s">
        <v>16</v>
      </c>
      <c r="E10" s="12"/>
      <c r="F10" s="13" t="s">
        <v>9</v>
      </c>
      <c r="G10" s="16" t="n">
        <f aca="false">SUM(G5:G7)</f>
        <v>1100</v>
      </c>
      <c r="H10" s="7"/>
      <c r="I10" s="8"/>
    </row>
    <row r="11" customFormat="false" ht="13.5" hidden="false" customHeight="false" outlineLevel="0" collapsed="false">
      <c r="B11" s="1" t="s">
        <v>17</v>
      </c>
      <c r="C11" s="9" t="s">
        <v>18</v>
      </c>
      <c r="G11" s="10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3"/>
      <c r="F12" s="13"/>
      <c r="G12" s="18" t="s">
        <v>23</v>
      </c>
      <c r="H12" s="19" t="s">
        <v>24</v>
      </c>
      <c r="I12" s="20" t="s">
        <v>25</v>
      </c>
      <c r="J12" s="20" t="s">
        <v>26</v>
      </c>
      <c r="K12" s="17" t="s">
        <v>27</v>
      </c>
    </row>
    <row r="13" customFormat="false" ht="17.25" hidden="false" customHeight="true" outlineLevel="0" collapsed="false">
      <c r="B13" s="21" t="s">
        <v>28</v>
      </c>
      <c r="C13" s="22" t="s">
        <v>29</v>
      </c>
      <c r="D13" s="23" t="s">
        <v>30</v>
      </c>
      <c r="E13" s="24" t="s">
        <v>31</v>
      </c>
      <c r="F13" s="25"/>
      <c r="G13" s="26" t="s">
        <v>32</v>
      </c>
      <c r="H13" s="27" t="s">
        <v>33</v>
      </c>
      <c r="I13" s="28"/>
      <c r="J13" s="29" t="s">
        <v>34</v>
      </c>
      <c r="K13" s="30" t="s">
        <v>35</v>
      </c>
    </row>
    <row r="14" customFormat="false" ht="17.25" hidden="false" customHeight="true" outlineLevel="0" collapsed="false">
      <c r="B14" s="21"/>
      <c r="C14" s="22"/>
      <c r="D14" s="31" t="s">
        <v>36</v>
      </c>
      <c r="E14" s="32" t="s">
        <v>31</v>
      </c>
      <c r="F14" s="33" t="n">
        <f aca="false">ROUNDUP(G10*0.2/10,0)</f>
        <v>22</v>
      </c>
      <c r="G14" s="34" t="n">
        <f aca="false">F14</f>
        <v>22</v>
      </c>
      <c r="H14" s="19" t="s">
        <v>33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37" t="s">
        <v>37</v>
      </c>
      <c r="C15" s="38" t="s">
        <v>38</v>
      </c>
      <c r="D15" s="39" t="s">
        <v>39</v>
      </c>
      <c r="E15" s="13" t="s">
        <v>40</v>
      </c>
      <c r="F15" s="40" t="n">
        <f aca="false">G9/5/15.9</f>
        <v>3.14465408805031</v>
      </c>
      <c r="G15" s="41" t="n">
        <f aca="false">ROUNDUP(SUM(F15:F18),0)</f>
        <v>85</v>
      </c>
      <c r="H15" s="19"/>
      <c r="I15" s="35"/>
      <c r="J15" s="36"/>
      <c r="K15" s="42"/>
    </row>
    <row r="16" customFormat="false" ht="17.25" hidden="false" customHeight="true" outlineLevel="0" collapsed="false">
      <c r="B16" s="37"/>
      <c r="C16" s="38" t="s">
        <v>41</v>
      </c>
      <c r="D16" s="22" t="s">
        <v>42</v>
      </c>
      <c r="E16" s="13" t="s">
        <v>40</v>
      </c>
      <c r="F16" s="43" t="n">
        <f aca="false">(G5+G6)/(15.9*0.9)</f>
        <v>69.8812019566737</v>
      </c>
      <c r="G16" s="41"/>
      <c r="H16" s="19"/>
      <c r="I16" s="35"/>
      <c r="J16" s="36"/>
      <c r="K16" s="42"/>
    </row>
    <row r="17" customFormat="false" ht="17.25" hidden="false" customHeight="true" outlineLevel="0" collapsed="false">
      <c r="B17" s="37"/>
      <c r="C17" s="44" t="s">
        <v>43</v>
      </c>
      <c r="D17" s="22" t="s">
        <v>42</v>
      </c>
      <c r="E17" s="13" t="s">
        <v>40</v>
      </c>
      <c r="F17" s="45" t="n">
        <f aca="false">G9/2/15.9</f>
        <v>7.86163522012579</v>
      </c>
      <c r="G17" s="41"/>
      <c r="H17" s="19" t="s">
        <v>44</v>
      </c>
      <c r="I17" s="46"/>
      <c r="J17" s="36" t="n">
        <f aca="false">G15*I17</f>
        <v>0</v>
      </c>
      <c r="K17" s="47"/>
    </row>
    <row r="18" customFormat="false" ht="17.25" hidden="false" customHeight="true" outlineLevel="0" collapsed="false">
      <c r="B18" s="37"/>
      <c r="C18" s="44" t="s">
        <v>45</v>
      </c>
      <c r="D18" s="39" t="s">
        <v>39</v>
      </c>
      <c r="E18" s="13" t="s">
        <v>40</v>
      </c>
      <c r="F18" s="45" t="n">
        <f aca="false">G9/5/15.9</f>
        <v>3.14465408805031</v>
      </c>
      <c r="G18" s="41"/>
      <c r="H18" s="19" t="s">
        <v>44</v>
      </c>
      <c r="I18" s="35"/>
      <c r="J18" s="36"/>
      <c r="K18" s="47"/>
    </row>
    <row r="19" customFormat="false" ht="24" hidden="false" customHeight="true" outlineLevel="0" collapsed="false">
      <c r="B19" s="48" t="s">
        <v>46</v>
      </c>
      <c r="C19" s="44" t="s">
        <v>47</v>
      </c>
      <c r="D19" s="23" t="s">
        <v>48</v>
      </c>
      <c r="E19" s="24" t="s">
        <v>40</v>
      </c>
      <c r="F19" s="49" t="n">
        <f aca="false">(G5-G9*0.5)/15.9*1.1</f>
        <v>53.6163522012579</v>
      </c>
      <c r="G19" s="50" t="n">
        <f aca="false">ROUNDUP(F19,0)</f>
        <v>54</v>
      </c>
      <c r="H19" s="19" t="s">
        <v>44</v>
      </c>
      <c r="I19" s="35"/>
      <c r="J19" s="36" t="n">
        <f aca="false">G19*I19</f>
        <v>0</v>
      </c>
      <c r="K19" s="47"/>
    </row>
    <row r="20" customFormat="false" ht="13.5" hidden="false" customHeight="false" outlineLevel="0" collapsed="false">
      <c r="B20" s="51" t="s">
        <v>49</v>
      </c>
      <c r="C20" s="17" t="s">
        <v>50</v>
      </c>
      <c r="D20" s="17" t="s">
        <v>51</v>
      </c>
      <c r="E20" s="17" t="s">
        <v>31</v>
      </c>
      <c r="F20" s="45" t="n">
        <f aca="false">(G5+G6)*0.3/18*1.1</f>
        <v>18.3333333333333</v>
      </c>
      <c r="G20" s="52" t="n">
        <f aca="false">ROUNDUP(SUM(F20:F23),0)</f>
        <v>341</v>
      </c>
      <c r="H20" s="19" t="s">
        <v>52</v>
      </c>
      <c r="I20" s="35"/>
      <c r="J20" s="35" t="n">
        <f aca="false">G20*I20</f>
        <v>0</v>
      </c>
      <c r="K20" s="17" t="s">
        <v>35</v>
      </c>
    </row>
    <row r="21" customFormat="false" ht="13.5" hidden="false" customHeight="false" outlineLevel="0" collapsed="false">
      <c r="B21" s="51"/>
      <c r="C21" s="17" t="s">
        <v>53</v>
      </c>
      <c r="D21" s="17"/>
      <c r="E21" s="17" t="s">
        <v>31</v>
      </c>
      <c r="F21" s="45" t="n">
        <f aca="false">G9*0.2/18*1.1</f>
        <v>3.05555555555556</v>
      </c>
      <c r="G21" s="52"/>
      <c r="H21" s="19" t="s">
        <v>54</v>
      </c>
      <c r="I21" s="35"/>
      <c r="J21" s="35"/>
      <c r="K21" s="17"/>
    </row>
    <row r="22" customFormat="false" ht="13.5" hidden="false" customHeight="false" outlineLevel="0" collapsed="false">
      <c r="B22" s="51"/>
      <c r="C22" s="17" t="s">
        <v>55</v>
      </c>
      <c r="D22" s="17"/>
      <c r="E22" s="17" t="s">
        <v>31</v>
      </c>
      <c r="F22" s="45" t="n">
        <f aca="false">G5*1/18</f>
        <v>50</v>
      </c>
      <c r="G22" s="52"/>
      <c r="H22" s="19" t="s">
        <v>56</v>
      </c>
      <c r="I22" s="35"/>
      <c r="J22" s="35"/>
      <c r="K22" s="17"/>
    </row>
    <row r="23" customFormat="false" ht="13.5" hidden="false" customHeight="false" outlineLevel="0" collapsed="false">
      <c r="B23" s="51"/>
      <c r="C23" s="17" t="s">
        <v>57</v>
      </c>
      <c r="D23" s="17"/>
      <c r="E23" s="17" t="s">
        <v>31</v>
      </c>
      <c r="F23" s="45" t="n">
        <f aca="false">G10*4.2/18*1.05</f>
        <v>269.5</v>
      </c>
      <c r="G23" s="52"/>
      <c r="H23" s="19" t="s">
        <v>58</v>
      </c>
      <c r="I23" s="35"/>
      <c r="J23" s="35"/>
      <c r="K23" s="17"/>
    </row>
    <row r="24" customFormat="false" ht="34.5" hidden="false" customHeight="true" outlineLevel="0" collapsed="false">
      <c r="B24" s="53" t="s">
        <v>59</v>
      </c>
      <c r="C24" s="54" t="s">
        <v>60</v>
      </c>
      <c r="D24" s="55" t="s">
        <v>61</v>
      </c>
      <c r="E24" s="13" t="s">
        <v>31</v>
      </c>
      <c r="F24" s="45" t="n">
        <f aca="false">(SUM(F20:F23))/23*18</f>
        <v>266.782608695652</v>
      </c>
      <c r="G24" s="56" t="n">
        <f aca="false">ROUNDUP(F24,0)</f>
        <v>267</v>
      </c>
      <c r="H24" s="19"/>
      <c r="I24" s="57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62</v>
      </c>
      <c r="C25" s="17" t="s">
        <v>63</v>
      </c>
      <c r="D25" s="17" t="s">
        <v>64</v>
      </c>
      <c r="E25" s="13" t="s">
        <v>40</v>
      </c>
      <c r="F25" s="45" t="n">
        <f aca="false">(G10*1.1+F19*0.4*1.1)/100</f>
        <v>12.3359119496855</v>
      </c>
      <c r="G25" s="41" t="n">
        <f aca="false">ROUNDUP(F25,0)</f>
        <v>13</v>
      </c>
      <c r="H25" s="19" t="s">
        <v>65</v>
      </c>
      <c r="I25" s="46"/>
      <c r="J25" s="36" t="n">
        <f aca="false">G25*I25</f>
        <v>0</v>
      </c>
    </row>
    <row r="26" customFormat="false" ht="17.25" hidden="false" customHeight="true" outlineLevel="0" collapsed="false">
      <c r="B26" s="37" t="s">
        <v>66</v>
      </c>
      <c r="C26" s="17" t="s">
        <v>67</v>
      </c>
      <c r="D26" s="17" t="s">
        <v>64</v>
      </c>
      <c r="E26" s="13" t="s">
        <v>40</v>
      </c>
      <c r="F26" s="45" t="n">
        <f aca="false">G9*1.2/100</f>
        <v>3</v>
      </c>
      <c r="G26" s="41" t="n">
        <f aca="false">ROUNDUP(F26,0)</f>
        <v>3</v>
      </c>
      <c r="H26" s="19" t="s">
        <v>44</v>
      </c>
      <c r="I26" s="46"/>
      <c r="J26" s="36" t="n">
        <f aca="false">G26*I26</f>
        <v>0</v>
      </c>
    </row>
    <row r="27" customFormat="false" ht="17.25" hidden="false" customHeight="true" outlineLevel="0" collapsed="false">
      <c r="B27" s="53" t="s">
        <v>68</v>
      </c>
      <c r="C27" s="17" t="s">
        <v>69</v>
      </c>
      <c r="D27" s="17" t="s">
        <v>70</v>
      </c>
      <c r="E27" s="13" t="s">
        <v>71</v>
      </c>
      <c r="F27" s="45" t="n">
        <f aca="false">G5/(0.91*1.82)</f>
        <v>543.412631324719</v>
      </c>
      <c r="G27" s="50" t="n">
        <f aca="false">ROUNDUP(F27,0)</f>
        <v>544</v>
      </c>
      <c r="H27" s="19"/>
      <c r="I27" s="58"/>
      <c r="J27" s="36" t="n">
        <f aca="false">G27*I27</f>
        <v>0</v>
      </c>
    </row>
    <row r="28" customFormat="false" ht="17.25" hidden="false" customHeight="true" outlineLevel="0" collapsed="false">
      <c r="B28" s="37" t="s">
        <v>72</v>
      </c>
      <c r="C28" s="17" t="s">
        <v>73</v>
      </c>
      <c r="D28" s="17" t="s">
        <v>74</v>
      </c>
      <c r="E28" s="13" t="s">
        <v>31</v>
      </c>
      <c r="F28" s="45" t="n">
        <f aca="false">G10*0.5/20</f>
        <v>27.5</v>
      </c>
      <c r="G28" s="59" t="n">
        <f aca="false">ROUNDUP(F28,0)</f>
        <v>28</v>
      </c>
      <c r="H28" s="19" t="s">
        <v>75</v>
      </c>
      <c r="I28" s="58"/>
      <c r="J28" s="36"/>
    </row>
    <row r="29" customFormat="false" ht="17.25" hidden="false" customHeight="true" outlineLevel="0" collapsed="false">
      <c r="B29" s="37" t="s">
        <v>76</v>
      </c>
      <c r="C29" s="17"/>
      <c r="D29" s="17" t="s">
        <v>77</v>
      </c>
      <c r="E29" s="13" t="s">
        <v>31</v>
      </c>
      <c r="F29" s="45" t="n">
        <f aca="false">G10*0.4/16</f>
        <v>27.5</v>
      </c>
      <c r="G29" s="59" t="n">
        <f aca="false">ROUNDUP(F29,0)</f>
        <v>28</v>
      </c>
      <c r="H29" s="19" t="s">
        <v>78</v>
      </c>
      <c r="I29" s="58"/>
      <c r="J29" s="36"/>
      <c r="K29" s="60"/>
    </row>
    <row r="30" customFormat="false" ht="17.25" hidden="false" customHeight="true" outlineLevel="0" collapsed="false">
      <c r="B30" s="61" t="s">
        <v>79</v>
      </c>
      <c r="C30" s="17" t="s">
        <v>80</v>
      </c>
      <c r="D30" s="17"/>
      <c r="E30" s="13" t="s">
        <v>81</v>
      </c>
      <c r="F30" s="13" t="s">
        <v>82</v>
      </c>
      <c r="G30" s="62" t="n">
        <f aca="false">ROUNDUP(G5/80,0)</f>
        <v>12</v>
      </c>
      <c r="H30" s="63"/>
      <c r="I30" s="58"/>
      <c r="J30" s="36"/>
      <c r="K30" s="2"/>
    </row>
    <row r="31" customFormat="false" ht="17.25" hidden="false" customHeight="true" outlineLevel="0" collapsed="false">
      <c r="H31" s="64" t="s">
        <v>83</v>
      </c>
      <c r="I31" s="64"/>
      <c r="J31" s="36" t="n">
        <f aca="false">SUM(J13:J30)</f>
        <v>0</v>
      </c>
    </row>
    <row r="32" customFormat="false" ht="17.25" hidden="false" customHeight="true" outlineLevel="0" collapsed="false">
      <c r="H32" s="65" t="s">
        <v>84</v>
      </c>
      <c r="I32" s="65"/>
      <c r="J32" s="66" t="n">
        <f aca="false">J31/G10</f>
        <v>0</v>
      </c>
    </row>
    <row r="34" customFormat="false" ht="13.5" hidden="false" customHeight="false" outlineLevel="0" collapsed="false">
      <c r="C34" s="1" t="s">
        <v>85</v>
      </c>
    </row>
    <row r="35" customFormat="false" ht="13.5" hidden="false" customHeight="false" outlineLevel="0" collapsed="false">
      <c r="C35" s="1" t="s">
        <v>86</v>
      </c>
    </row>
  </sheetData>
  <mergeCells count="15">
    <mergeCell ref="I1:K1"/>
    <mergeCell ref="B13:B14"/>
    <mergeCell ref="C13:C14"/>
    <mergeCell ref="K13:K14"/>
    <mergeCell ref="B15:B18"/>
    <mergeCell ref="G15:G18"/>
    <mergeCell ref="B20:B23"/>
    <mergeCell ref="D20:D23"/>
    <mergeCell ref="G20:G23"/>
    <mergeCell ref="I20:I23"/>
    <mergeCell ref="J20:J23"/>
    <mergeCell ref="K20:K24"/>
    <mergeCell ref="C28:C29"/>
    <mergeCell ref="H31:I31"/>
    <mergeCell ref="H32:I32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5.25"/>
    <col collapsed="false" customWidth="true" hidden="false" outlineLevel="0" max="3" min="3" style="1" width="24.62"/>
    <col collapsed="false" customWidth="true" hidden="false" outlineLevel="0" max="4" min="4" style="1" width="18.38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44189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87</v>
      </c>
      <c r="D3" s="6"/>
      <c r="F3" s="2"/>
      <c r="H3" s="7"/>
      <c r="I3" s="8" t="s">
        <v>3</v>
      </c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900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/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11</v>
      </c>
      <c r="E7" s="12" t="s">
        <v>12</v>
      </c>
      <c r="F7" s="13" t="s">
        <v>9</v>
      </c>
      <c r="G7" s="14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13</v>
      </c>
      <c r="E8" s="12"/>
      <c r="F8" s="13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1" t="s">
        <v>16</v>
      </c>
      <c r="E10" s="12"/>
      <c r="F10" s="13" t="s">
        <v>9</v>
      </c>
      <c r="G10" s="16" t="n">
        <f aca="false">SUM(G5:G7)</f>
        <v>1100</v>
      </c>
      <c r="H10" s="7"/>
      <c r="I10" s="8"/>
    </row>
    <row r="11" customFormat="false" ht="13.5" hidden="false" customHeight="false" outlineLevel="0" collapsed="false">
      <c r="B11" s="1" t="s">
        <v>17</v>
      </c>
      <c r="C11" s="9" t="s">
        <v>18</v>
      </c>
      <c r="G11" s="10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3"/>
      <c r="F12" s="13"/>
      <c r="G12" s="18" t="s">
        <v>23</v>
      </c>
      <c r="H12" s="19" t="s">
        <v>24</v>
      </c>
      <c r="I12" s="20" t="s">
        <v>25</v>
      </c>
      <c r="J12" s="20" t="s">
        <v>26</v>
      </c>
      <c r="K12" s="17" t="s">
        <v>27</v>
      </c>
    </row>
    <row r="13" customFormat="false" ht="17.25" hidden="false" customHeight="true" outlineLevel="0" collapsed="false">
      <c r="B13" s="21" t="s">
        <v>28</v>
      </c>
      <c r="C13" s="22" t="s">
        <v>29</v>
      </c>
      <c r="D13" s="23" t="s">
        <v>30</v>
      </c>
      <c r="E13" s="24" t="s">
        <v>31</v>
      </c>
      <c r="F13" s="25"/>
      <c r="G13" s="26" t="s">
        <v>32</v>
      </c>
      <c r="H13" s="27" t="s">
        <v>33</v>
      </c>
      <c r="I13" s="28"/>
      <c r="J13" s="29" t="s">
        <v>34</v>
      </c>
      <c r="K13" s="30" t="s">
        <v>35</v>
      </c>
    </row>
    <row r="14" customFormat="false" ht="17.25" hidden="false" customHeight="true" outlineLevel="0" collapsed="false">
      <c r="B14" s="21"/>
      <c r="C14" s="22"/>
      <c r="D14" s="31" t="s">
        <v>36</v>
      </c>
      <c r="E14" s="32" t="s">
        <v>31</v>
      </c>
      <c r="F14" s="33" t="n">
        <f aca="false">ROUNDUP(G10*0.2/10,0)</f>
        <v>22</v>
      </c>
      <c r="G14" s="34" t="n">
        <f aca="false">F14</f>
        <v>22</v>
      </c>
      <c r="H14" s="19" t="s">
        <v>33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37" t="s">
        <v>37</v>
      </c>
      <c r="C15" s="38" t="s">
        <v>38</v>
      </c>
      <c r="D15" s="39" t="s">
        <v>39</v>
      </c>
      <c r="E15" s="13" t="s">
        <v>40</v>
      </c>
      <c r="F15" s="40" t="n">
        <f aca="false">G9/5/15.9</f>
        <v>3.14465408805031</v>
      </c>
      <c r="G15" s="41" t="n">
        <f aca="false">ROUNDUP(SUM(F15:F18),0)</f>
        <v>85</v>
      </c>
      <c r="H15" s="19"/>
      <c r="I15" s="35"/>
      <c r="J15" s="36"/>
      <c r="K15" s="42"/>
    </row>
    <row r="16" customFormat="false" ht="17.25" hidden="false" customHeight="true" outlineLevel="0" collapsed="false">
      <c r="B16" s="37"/>
      <c r="C16" s="38" t="s">
        <v>41</v>
      </c>
      <c r="D16" s="22" t="s">
        <v>42</v>
      </c>
      <c r="E16" s="13" t="s">
        <v>40</v>
      </c>
      <c r="F16" s="43" t="n">
        <f aca="false">(G5+G6)/(15.9*0.9)</f>
        <v>69.8812019566737</v>
      </c>
      <c r="G16" s="41"/>
      <c r="H16" s="19"/>
      <c r="I16" s="35"/>
      <c r="J16" s="36"/>
      <c r="K16" s="42"/>
    </row>
    <row r="17" customFormat="false" ht="17.25" hidden="false" customHeight="true" outlineLevel="0" collapsed="false">
      <c r="B17" s="37"/>
      <c r="C17" s="44" t="s">
        <v>43</v>
      </c>
      <c r="D17" s="22" t="s">
        <v>42</v>
      </c>
      <c r="E17" s="13" t="s">
        <v>40</v>
      </c>
      <c r="F17" s="45" t="n">
        <f aca="false">G9/2/15.9</f>
        <v>7.86163522012579</v>
      </c>
      <c r="G17" s="41"/>
      <c r="H17" s="19" t="s">
        <v>44</v>
      </c>
      <c r="I17" s="46"/>
      <c r="J17" s="36" t="n">
        <f aca="false">G15*I17</f>
        <v>0</v>
      </c>
      <c r="K17" s="47"/>
    </row>
    <row r="18" customFormat="false" ht="17.25" hidden="false" customHeight="true" outlineLevel="0" collapsed="false">
      <c r="B18" s="37"/>
      <c r="C18" s="44" t="s">
        <v>45</v>
      </c>
      <c r="D18" s="39" t="s">
        <v>39</v>
      </c>
      <c r="E18" s="13" t="s">
        <v>40</v>
      </c>
      <c r="F18" s="45" t="n">
        <f aca="false">G9/5/15.9</f>
        <v>3.14465408805031</v>
      </c>
      <c r="G18" s="41"/>
      <c r="H18" s="19" t="s">
        <v>44</v>
      </c>
      <c r="I18" s="35"/>
      <c r="J18" s="36"/>
      <c r="K18" s="47"/>
    </row>
    <row r="19" customFormat="false" ht="24" hidden="false" customHeight="true" outlineLevel="0" collapsed="false">
      <c r="B19" s="48" t="s">
        <v>46</v>
      </c>
      <c r="C19" s="44" t="s">
        <v>47</v>
      </c>
      <c r="D19" s="23" t="s">
        <v>48</v>
      </c>
      <c r="E19" s="24" t="s">
        <v>40</v>
      </c>
      <c r="F19" s="49" t="n">
        <f aca="false">(G5-G9*0.5)/15.9*1.1</f>
        <v>53.6163522012579</v>
      </c>
      <c r="G19" s="50" t="n">
        <f aca="false">ROUNDUP(F19,0)</f>
        <v>54</v>
      </c>
      <c r="H19" s="19" t="s">
        <v>44</v>
      </c>
      <c r="I19" s="35"/>
      <c r="J19" s="36" t="n">
        <f aca="false">G19*I19</f>
        <v>0</v>
      </c>
      <c r="K19" s="47"/>
    </row>
    <row r="20" customFormat="false" ht="13.5" hidden="false" customHeight="true" outlineLevel="0" collapsed="false">
      <c r="B20" s="51" t="s">
        <v>49</v>
      </c>
      <c r="C20" s="17" t="s">
        <v>50</v>
      </c>
      <c r="D20" s="17" t="s">
        <v>51</v>
      </c>
      <c r="E20" s="17" t="s">
        <v>31</v>
      </c>
      <c r="F20" s="45" t="n">
        <f aca="false">(G5+G6)*0.3/18*1.1</f>
        <v>18.3333333333333</v>
      </c>
      <c r="G20" s="52" t="n">
        <f aca="false">ROUNDUP(SUM(F20:F23),0)</f>
        <v>341</v>
      </c>
      <c r="H20" s="19" t="s">
        <v>52</v>
      </c>
      <c r="I20" s="35"/>
      <c r="J20" s="35" t="n">
        <f aca="false">G20*I20</f>
        <v>0</v>
      </c>
      <c r="K20" s="17" t="s">
        <v>35</v>
      </c>
    </row>
    <row r="21" customFormat="false" ht="13.5" hidden="false" customHeight="true" outlineLevel="0" collapsed="false">
      <c r="B21" s="51"/>
      <c r="C21" s="17" t="s">
        <v>53</v>
      </c>
      <c r="D21" s="17"/>
      <c r="E21" s="17" t="s">
        <v>31</v>
      </c>
      <c r="F21" s="45" t="n">
        <f aca="false">G9*0.2/18*1.1</f>
        <v>3.05555555555556</v>
      </c>
      <c r="G21" s="52"/>
      <c r="H21" s="19" t="s">
        <v>54</v>
      </c>
      <c r="I21" s="35"/>
      <c r="J21" s="35"/>
      <c r="K21" s="17"/>
    </row>
    <row r="22" customFormat="false" ht="13.5" hidden="false" customHeight="true" outlineLevel="0" collapsed="false">
      <c r="B22" s="51"/>
      <c r="C22" s="17" t="s">
        <v>55</v>
      </c>
      <c r="D22" s="17"/>
      <c r="E22" s="17" t="s">
        <v>31</v>
      </c>
      <c r="F22" s="45" t="n">
        <f aca="false">G5*1/18</f>
        <v>50</v>
      </c>
      <c r="G22" s="52"/>
      <c r="H22" s="19" t="s">
        <v>56</v>
      </c>
      <c r="I22" s="35"/>
      <c r="J22" s="35"/>
      <c r="K22" s="17"/>
    </row>
    <row r="23" customFormat="false" ht="13.5" hidden="false" customHeight="true" outlineLevel="0" collapsed="false">
      <c r="B23" s="51"/>
      <c r="C23" s="17" t="s">
        <v>57</v>
      </c>
      <c r="D23" s="17"/>
      <c r="E23" s="17" t="s">
        <v>31</v>
      </c>
      <c r="F23" s="45" t="n">
        <f aca="false">G10*4.2/18*1.05</f>
        <v>269.5</v>
      </c>
      <c r="G23" s="52"/>
      <c r="H23" s="19" t="s">
        <v>58</v>
      </c>
      <c r="I23" s="35"/>
      <c r="J23" s="35"/>
      <c r="K23" s="17"/>
    </row>
    <row r="24" customFormat="false" ht="34.5" hidden="false" customHeight="true" outlineLevel="0" collapsed="false">
      <c r="B24" s="53" t="s">
        <v>59</v>
      </c>
      <c r="C24" s="54" t="s">
        <v>60</v>
      </c>
      <c r="D24" s="55" t="s">
        <v>61</v>
      </c>
      <c r="E24" s="13" t="s">
        <v>31</v>
      </c>
      <c r="F24" s="45" t="n">
        <f aca="false">(SUM(F20:F23))/23*18</f>
        <v>266.782608695652</v>
      </c>
      <c r="G24" s="56" t="n">
        <f aca="false">ROUNDUP(F24,0)</f>
        <v>267</v>
      </c>
      <c r="H24" s="19"/>
      <c r="I24" s="57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62</v>
      </c>
      <c r="C25" s="17" t="s">
        <v>63</v>
      </c>
      <c r="D25" s="17" t="s">
        <v>64</v>
      </c>
      <c r="E25" s="13" t="s">
        <v>40</v>
      </c>
      <c r="F25" s="45" t="n">
        <f aca="false">(G10*1.1+F19*0.4*1.1)/100</f>
        <v>12.3359119496855</v>
      </c>
      <c r="G25" s="41" t="n">
        <f aca="false">ROUNDUP(F25,0)</f>
        <v>13</v>
      </c>
      <c r="H25" s="19" t="s">
        <v>65</v>
      </c>
      <c r="I25" s="46"/>
      <c r="J25" s="36" t="n">
        <f aca="false">G25*I25</f>
        <v>0</v>
      </c>
    </row>
    <row r="26" customFormat="false" ht="17.25" hidden="false" customHeight="true" outlineLevel="0" collapsed="false">
      <c r="B26" s="37" t="s">
        <v>66</v>
      </c>
      <c r="C26" s="17" t="s">
        <v>67</v>
      </c>
      <c r="D26" s="17" t="s">
        <v>64</v>
      </c>
      <c r="E26" s="13" t="s">
        <v>40</v>
      </c>
      <c r="F26" s="45" t="n">
        <f aca="false">G9*1.2/100</f>
        <v>3</v>
      </c>
      <c r="G26" s="41" t="n">
        <f aca="false">ROUNDUP(F26,0)</f>
        <v>3</v>
      </c>
      <c r="H26" s="19" t="s">
        <v>44</v>
      </c>
      <c r="I26" s="46"/>
      <c r="J26" s="36" t="n">
        <f aca="false">G26*I26</f>
        <v>0</v>
      </c>
    </row>
    <row r="27" customFormat="false" ht="17.25" hidden="false" customHeight="true" outlineLevel="0" collapsed="false">
      <c r="B27" s="53" t="s">
        <v>68</v>
      </c>
      <c r="C27" s="17" t="s">
        <v>69</v>
      </c>
      <c r="D27" s="17" t="s">
        <v>70</v>
      </c>
      <c r="E27" s="13" t="s">
        <v>71</v>
      </c>
      <c r="F27" s="45" t="n">
        <f aca="false">G5/(0.91*1.82)</f>
        <v>543.412631324719</v>
      </c>
      <c r="G27" s="50" t="n">
        <f aca="false">ROUNDUP(F27,0)</f>
        <v>544</v>
      </c>
      <c r="H27" s="19"/>
      <c r="I27" s="58"/>
      <c r="J27" s="36" t="n">
        <f aca="false">G27*I27</f>
        <v>0</v>
      </c>
    </row>
    <row r="28" customFormat="false" ht="17.25" hidden="false" customHeight="true" outlineLevel="0" collapsed="false">
      <c r="B28" s="37" t="s">
        <v>88</v>
      </c>
      <c r="C28" s="17" t="s">
        <v>89</v>
      </c>
      <c r="D28" s="17" t="s">
        <v>90</v>
      </c>
      <c r="E28" s="13" t="s">
        <v>31</v>
      </c>
      <c r="F28" s="45" t="n">
        <f aca="false">$G$10*1/20</f>
        <v>55</v>
      </c>
      <c r="G28" s="50" t="n">
        <f aca="false">ROUNDUP(F28,0)</f>
        <v>55</v>
      </c>
      <c r="H28" s="19" t="s">
        <v>56</v>
      </c>
      <c r="I28" s="58"/>
      <c r="J28" s="36"/>
    </row>
    <row r="29" customFormat="false" ht="17.25" hidden="false" customHeight="true" outlineLevel="0" collapsed="false">
      <c r="B29" s="61" t="s">
        <v>79</v>
      </c>
      <c r="C29" s="17" t="s">
        <v>80</v>
      </c>
      <c r="D29" s="17"/>
      <c r="E29" s="13" t="s">
        <v>81</v>
      </c>
      <c r="F29" s="13" t="s">
        <v>82</v>
      </c>
      <c r="G29" s="62" t="n">
        <f aca="false">ROUNDUP(G5/80,0)</f>
        <v>12</v>
      </c>
      <c r="H29" s="63"/>
      <c r="I29" s="58"/>
      <c r="J29" s="36"/>
    </row>
    <row r="30" customFormat="false" ht="17.25" hidden="false" customHeight="true" outlineLevel="0" collapsed="false">
      <c r="H30" s="64" t="s">
        <v>83</v>
      </c>
      <c r="I30" s="64"/>
      <c r="J30" s="36" t="n">
        <f aca="false">SUM(J13:J29)</f>
        <v>0</v>
      </c>
    </row>
    <row r="31" customFormat="false" ht="17.25" hidden="false" customHeight="true" outlineLevel="0" collapsed="false">
      <c r="H31" s="65" t="s">
        <v>84</v>
      </c>
      <c r="I31" s="65"/>
      <c r="J31" s="66" t="n">
        <f aca="false">J30/G10</f>
        <v>0</v>
      </c>
    </row>
    <row r="33" customFormat="false" ht="13.5" hidden="false" customHeight="false" outlineLevel="0" collapsed="false">
      <c r="C33" s="1" t="s">
        <v>85</v>
      </c>
    </row>
    <row r="34" customFormat="false" ht="13.5" hidden="false" customHeight="false" outlineLevel="0" collapsed="false">
      <c r="C34" s="1" t="s">
        <v>86</v>
      </c>
    </row>
  </sheetData>
  <mergeCells count="14">
    <mergeCell ref="I1:K1"/>
    <mergeCell ref="B13:B14"/>
    <mergeCell ref="C13:C14"/>
    <mergeCell ref="K13:K14"/>
    <mergeCell ref="B15:B18"/>
    <mergeCell ref="G15:G18"/>
    <mergeCell ref="B20:B23"/>
    <mergeCell ref="D20:D23"/>
    <mergeCell ref="G20:G23"/>
    <mergeCell ref="I20:I23"/>
    <mergeCell ref="J20:J23"/>
    <mergeCell ref="K20:K24"/>
    <mergeCell ref="H30:I30"/>
    <mergeCell ref="H31:I31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5.25"/>
    <col collapsed="false" customWidth="true" hidden="false" outlineLevel="0" max="3" min="3" style="1" width="24.62"/>
    <col collapsed="false" customWidth="true" hidden="false" outlineLevel="0" max="4" min="4" style="1" width="18.38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44189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91</v>
      </c>
      <c r="D3" s="6"/>
      <c r="F3" s="2"/>
      <c r="H3" s="7"/>
      <c r="I3" s="8" t="s">
        <v>3</v>
      </c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900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/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11</v>
      </c>
      <c r="E7" s="12" t="s">
        <v>12</v>
      </c>
      <c r="F7" s="13" t="s">
        <v>9</v>
      </c>
      <c r="G7" s="14" t="n">
        <v>100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13</v>
      </c>
      <c r="E8" s="12"/>
      <c r="F8" s="13" t="s">
        <v>14</v>
      </c>
      <c r="G8" s="15" t="n">
        <v>0.4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14</v>
      </c>
      <c r="G9" s="15" t="n">
        <f aca="false">G7/G8</f>
        <v>250</v>
      </c>
      <c r="H9" s="7"/>
      <c r="I9" s="8"/>
    </row>
    <row r="10" customFormat="false" ht="19.5" hidden="false" customHeight="true" outlineLevel="0" collapsed="false">
      <c r="A10" s="3"/>
      <c r="C10" s="4"/>
      <c r="D10" s="11" t="s">
        <v>16</v>
      </c>
      <c r="E10" s="12"/>
      <c r="F10" s="13" t="s">
        <v>9</v>
      </c>
      <c r="G10" s="16" t="n">
        <f aca="false">SUM(G5:G7)</f>
        <v>1100</v>
      </c>
      <c r="H10" s="7"/>
      <c r="I10" s="8"/>
    </row>
    <row r="11" customFormat="false" ht="13.5" hidden="false" customHeight="false" outlineLevel="0" collapsed="false">
      <c r="B11" s="1" t="s">
        <v>17</v>
      </c>
      <c r="C11" s="9" t="s">
        <v>18</v>
      </c>
      <c r="G11" s="10" t="s">
        <v>19</v>
      </c>
    </row>
    <row r="12" customFormat="false" ht="17.25" hidden="false" customHeight="true" outlineLevel="0" collapsed="false">
      <c r="B12" s="17" t="s">
        <v>20</v>
      </c>
      <c r="C12" s="17" t="s">
        <v>21</v>
      </c>
      <c r="D12" s="17" t="s">
        <v>22</v>
      </c>
      <c r="E12" s="13"/>
      <c r="F12" s="13"/>
      <c r="G12" s="18" t="s">
        <v>23</v>
      </c>
      <c r="H12" s="19" t="s">
        <v>24</v>
      </c>
      <c r="I12" s="20" t="s">
        <v>25</v>
      </c>
      <c r="J12" s="20" t="s">
        <v>26</v>
      </c>
      <c r="K12" s="17" t="s">
        <v>27</v>
      </c>
    </row>
    <row r="13" customFormat="false" ht="17.25" hidden="false" customHeight="true" outlineLevel="0" collapsed="false">
      <c r="B13" s="21" t="s">
        <v>28</v>
      </c>
      <c r="C13" s="22" t="s">
        <v>29</v>
      </c>
      <c r="D13" s="23" t="s">
        <v>30</v>
      </c>
      <c r="E13" s="24" t="s">
        <v>31</v>
      </c>
      <c r="F13" s="25"/>
      <c r="G13" s="26" t="s">
        <v>32</v>
      </c>
      <c r="H13" s="27" t="s">
        <v>33</v>
      </c>
      <c r="I13" s="28"/>
      <c r="J13" s="29" t="s">
        <v>34</v>
      </c>
      <c r="K13" s="30" t="s">
        <v>35</v>
      </c>
    </row>
    <row r="14" customFormat="false" ht="17.25" hidden="false" customHeight="true" outlineLevel="0" collapsed="false">
      <c r="B14" s="21"/>
      <c r="C14" s="22"/>
      <c r="D14" s="31" t="s">
        <v>36</v>
      </c>
      <c r="E14" s="32" t="s">
        <v>31</v>
      </c>
      <c r="F14" s="33" t="n">
        <f aca="false">ROUNDUP(G10*0.2/10,0)</f>
        <v>22</v>
      </c>
      <c r="G14" s="34" t="n">
        <f aca="false">F14</f>
        <v>22</v>
      </c>
      <c r="H14" s="19" t="s">
        <v>33</v>
      </c>
      <c r="I14" s="35"/>
      <c r="J14" s="36" t="n">
        <f aca="false">G14*I14</f>
        <v>0</v>
      </c>
      <c r="K14" s="30"/>
    </row>
    <row r="15" customFormat="false" ht="17.25" hidden="false" customHeight="true" outlineLevel="0" collapsed="false">
      <c r="B15" s="37" t="s">
        <v>37</v>
      </c>
      <c r="C15" s="38" t="s">
        <v>38</v>
      </c>
      <c r="D15" s="39" t="s">
        <v>39</v>
      </c>
      <c r="E15" s="13" t="s">
        <v>40</v>
      </c>
      <c r="F15" s="40" t="n">
        <f aca="false">G9/5/15.9</f>
        <v>3.14465408805031</v>
      </c>
      <c r="G15" s="41" t="n">
        <f aca="false">ROUNDUP(SUM(F15:F18),0)</f>
        <v>85</v>
      </c>
      <c r="H15" s="19"/>
      <c r="I15" s="35"/>
      <c r="J15" s="36"/>
      <c r="K15" s="42"/>
    </row>
    <row r="16" customFormat="false" ht="17.25" hidden="false" customHeight="true" outlineLevel="0" collapsed="false">
      <c r="B16" s="37"/>
      <c r="C16" s="38" t="s">
        <v>41</v>
      </c>
      <c r="D16" s="22" t="s">
        <v>42</v>
      </c>
      <c r="E16" s="13" t="s">
        <v>40</v>
      </c>
      <c r="F16" s="43" t="n">
        <f aca="false">(G5+G6)/(15.9*0.9)</f>
        <v>69.8812019566737</v>
      </c>
      <c r="G16" s="41"/>
      <c r="H16" s="19"/>
      <c r="I16" s="35"/>
      <c r="J16" s="36"/>
      <c r="K16" s="42"/>
    </row>
    <row r="17" customFormat="false" ht="17.25" hidden="false" customHeight="true" outlineLevel="0" collapsed="false">
      <c r="B17" s="37"/>
      <c r="C17" s="44" t="s">
        <v>43</v>
      </c>
      <c r="D17" s="22" t="s">
        <v>42</v>
      </c>
      <c r="E17" s="13" t="s">
        <v>40</v>
      </c>
      <c r="F17" s="45" t="n">
        <f aca="false">G9/2/15.9</f>
        <v>7.86163522012579</v>
      </c>
      <c r="G17" s="41"/>
      <c r="H17" s="19" t="s">
        <v>44</v>
      </c>
      <c r="I17" s="46"/>
      <c r="J17" s="36" t="n">
        <f aca="false">G15*I17</f>
        <v>0</v>
      </c>
      <c r="K17" s="47"/>
    </row>
    <row r="18" customFormat="false" ht="17.25" hidden="false" customHeight="true" outlineLevel="0" collapsed="false">
      <c r="B18" s="37"/>
      <c r="C18" s="44" t="s">
        <v>45</v>
      </c>
      <c r="D18" s="39" t="s">
        <v>39</v>
      </c>
      <c r="E18" s="13" t="s">
        <v>40</v>
      </c>
      <c r="F18" s="45" t="n">
        <f aca="false">G9/5/15.9</f>
        <v>3.14465408805031</v>
      </c>
      <c r="G18" s="41"/>
      <c r="H18" s="19" t="s">
        <v>44</v>
      </c>
      <c r="I18" s="35"/>
      <c r="J18" s="36"/>
      <c r="K18" s="47"/>
    </row>
    <row r="19" customFormat="false" ht="24" hidden="false" customHeight="true" outlineLevel="0" collapsed="false">
      <c r="B19" s="48" t="s">
        <v>46</v>
      </c>
      <c r="C19" s="44" t="s">
        <v>47</v>
      </c>
      <c r="D19" s="23" t="s">
        <v>48</v>
      </c>
      <c r="E19" s="24" t="s">
        <v>40</v>
      </c>
      <c r="F19" s="49" t="n">
        <f aca="false">(G5-G9*0.5)/15.9*1.1</f>
        <v>53.6163522012579</v>
      </c>
      <c r="G19" s="50" t="n">
        <f aca="false">ROUNDUP(F19,0)</f>
        <v>54</v>
      </c>
      <c r="H19" s="19" t="s">
        <v>44</v>
      </c>
      <c r="I19" s="35"/>
      <c r="J19" s="36" t="n">
        <f aca="false">G19*I19</f>
        <v>0</v>
      </c>
      <c r="K19" s="47"/>
    </row>
    <row r="20" customFormat="false" ht="13.5" hidden="false" customHeight="true" outlineLevel="0" collapsed="false">
      <c r="B20" s="51" t="s">
        <v>49</v>
      </c>
      <c r="C20" s="17" t="s">
        <v>50</v>
      </c>
      <c r="D20" s="17" t="s">
        <v>51</v>
      </c>
      <c r="E20" s="17" t="s">
        <v>31</v>
      </c>
      <c r="F20" s="45" t="n">
        <f aca="false">(G5+G6)*0.3/18*1.1</f>
        <v>18.3333333333333</v>
      </c>
      <c r="G20" s="52" t="n">
        <f aca="false">ROUNDUP(SUM(F20:F23),0)</f>
        <v>341</v>
      </c>
      <c r="H20" s="19" t="s">
        <v>52</v>
      </c>
      <c r="I20" s="35"/>
      <c r="J20" s="35" t="n">
        <f aca="false">G20*I20</f>
        <v>0</v>
      </c>
      <c r="K20" s="17" t="s">
        <v>35</v>
      </c>
    </row>
    <row r="21" customFormat="false" ht="13.5" hidden="false" customHeight="true" outlineLevel="0" collapsed="false">
      <c r="B21" s="51"/>
      <c r="C21" s="17" t="s">
        <v>53</v>
      </c>
      <c r="D21" s="17"/>
      <c r="E21" s="17" t="s">
        <v>31</v>
      </c>
      <c r="F21" s="45" t="n">
        <f aca="false">G9*0.2/18*1.1</f>
        <v>3.05555555555556</v>
      </c>
      <c r="G21" s="52"/>
      <c r="H21" s="19" t="s">
        <v>54</v>
      </c>
      <c r="I21" s="35"/>
      <c r="J21" s="35"/>
      <c r="K21" s="17"/>
    </row>
    <row r="22" customFormat="false" ht="13.5" hidden="false" customHeight="true" outlineLevel="0" collapsed="false">
      <c r="B22" s="51"/>
      <c r="C22" s="17" t="s">
        <v>55</v>
      </c>
      <c r="D22" s="17"/>
      <c r="E22" s="17" t="s">
        <v>31</v>
      </c>
      <c r="F22" s="45" t="n">
        <f aca="false">G5*1/18</f>
        <v>50</v>
      </c>
      <c r="G22" s="52"/>
      <c r="H22" s="19" t="s">
        <v>56</v>
      </c>
      <c r="I22" s="35"/>
      <c r="J22" s="35"/>
      <c r="K22" s="17"/>
    </row>
    <row r="23" customFormat="false" ht="13.5" hidden="false" customHeight="true" outlineLevel="0" collapsed="false">
      <c r="B23" s="51"/>
      <c r="C23" s="17" t="s">
        <v>57</v>
      </c>
      <c r="D23" s="17"/>
      <c r="E23" s="17" t="s">
        <v>31</v>
      </c>
      <c r="F23" s="45" t="n">
        <f aca="false">G10*4.2/18*1.05</f>
        <v>269.5</v>
      </c>
      <c r="G23" s="52"/>
      <c r="H23" s="19" t="s">
        <v>58</v>
      </c>
      <c r="I23" s="35"/>
      <c r="J23" s="35"/>
      <c r="K23" s="17"/>
    </row>
    <row r="24" customFormat="false" ht="34.5" hidden="false" customHeight="true" outlineLevel="0" collapsed="false">
      <c r="B24" s="53" t="s">
        <v>59</v>
      </c>
      <c r="C24" s="54" t="s">
        <v>60</v>
      </c>
      <c r="D24" s="55" t="s">
        <v>61</v>
      </c>
      <c r="E24" s="13" t="s">
        <v>31</v>
      </c>
      <c r="F24" s="45" t="n">
        <f aca="false">(SUM(F20:F23))/23*18</f>
        <v>266.782608695652</v>
      </c>
      <c r="G24" s="56" t="n">
        <f aca="false">ROUNDUP(F24,0)</f>
        <v>267</v>
      </c>
      <c r="H24" s="19"/>
      <c r="I24" s="57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62</v>
      </c>
      <c r="C25" s="17" t="s">
        <v>63</v>
      </c>
      <c r="D25" s="17" t="s">
        <v>64</v>
      </c>
      <c r="E25" s="13" t="s">
        <v>40</v>
      </c>
      <c r="F25" s="45" t="n">
        <f aca="false">(G10*1.1+F19*0.4*1.1)/100</f>
        <v>12.3359119496855</v>
      </c>
      <c r="G25" s="41" t="n">
        <f aca="false">ROUNDUP(F25,0)</f>
        <v>13</v>
      </c>
      <c r="H25" s="19" t="s">
        <v>65</v>
      </c>
      <c r="I25" s="46"/>
      <c r="J25" s="36" t="n">
        <f aca="false">G25*I25</f>
        <v>0</v>
      </c>
    </row>
    <row r="26" customFormat="false" ht="17.25" hidden="false" customHeight="true" outlineLevel="0" collapsed="false">
      <c r="B26" s="37" t="s">
        <v>66</v>
      </c>
      <c r="C26" s="17" t="s">
        <v>67</v>
      </c>
      <c r="D26" s="17" t="s">
        <v>64</v>
      </c>
      <c r="E26" s="13" t="s">
        <v>40</v>
      </c>
      <c r="F26" s="45" t="n">
        <f aca="false">G9*1.2/100</f>
        <v>3</v>
      </c>
      <c r="G26" s="41" t="n">
        <f aca="false">ROUNDUP(F26,0)</f>
        <v>3</v>
      </c>
      <c r="H26" s="19" t="s">
        <v>44</v>
      </c>
      <c r="I26" s="46"/>
      <c r="J26" s="36" t="n">
        <f aca="false">G26*I26</f>
        <v>0</v>
      </c>
    </row>
    <row r="27" customFormat="false" ht="17.25" hidden="false" customHeight="true" outlineLevel="0" collapsed="false">
      <c r="B27" s="53" t="s">
        <v>68</v>
      </c>
      <c r="C27" s="17" t="s">
        <v>69</v>
      </c>
      <c r="D27" s="17" t="s">
        <v>70</v>
      </c>
      <c r="E27" s="13" t="s">
        <v>71</v>
      </c>
      <c r="F27" s="45" t="n">
        <f aca="false">G5/(0.91*1.82)</f>
        <v>543.412631324719</v>
      </c>
      <c r="G27" s="50" t="n">
        <f aca="false">ROUNDUP(F27,0)</f>
        <v>544</v>
      </c>
      <c r="H27" s="19"/>
      <c r="I27" s="58"/>
      <c r="J27" s="36" t="n">
        <f aca="false">G27*I27</f>
        <v>0</v>
      </c>
    </row>
    <row r="28" customFormat="false" ht="17.25" hidden="false" customHeight="true" outlineLevel="0" collapsed="false">
      <c r="B28" s="37" t="s">
        <v>92</v>
      </c>
      <c r="C28" s="17" t="s">
        <v>93</v>
      </c>
      <c r="D28" s="17" t="s">
        <v>94</v>
      </c>
      <c r="E28" s="13" t="s">
        <v>31</v>
      </c>
      <c r="F28" s="45" t="n">
        <f aca="false">$G$10*1/15</f>
        <v>73.3333333333333</v>
      </c>
      <c r="G28" s="50" t="n">
        <f aca="false">ROUNDUP(F28,0)</f>
        <v>74</v>
      </c>
      <c r="H28" s="19" t="s">
        <v>75</v>
      </c>
      <c r="I28" s="58"/>
      <c r="J28" s="36"/>
    </row>
    <row r="29" customFormat="false" ht="17.25" hidden="false" customHeight="true" outlineLevel="0" collapsed="false">
      <c r="B29" s="61" t="s">
        <v>79</v>
      </c>
      <c r="C29" s="17" t="s">
        <v>80</v>
      </c>
      <c r="D29" s="17"/>
      <c r="E29" s="13" t="s">
        <v>81</v>
      </c>
      <c r="F29" s="13" t="s">
        <v>82</v>
      </c>
      <c r="G29" s="62" t="n">
        <f aca="false">ROUNDUP(G5/80,0)</f>
        <v>12</v>
      </c>
      <c r="H29" s="63"/>
      <c r="I29" s="58"/>
      <c r="J29" s="36"/>
    </row>
    <row r="30" customFormat="false" ht="17.25" hidden="false" customHeight="true" outlineLevel="0" collapsed="false">
      <c r="H30" s="64" t="s">
        <v>83</v>
      </c>
      <c r="I30" s="64"/>
      <c r="J30" s="36" t="n">
        <f aca="false">SUM(J13:J29)</f>
        <v>0</v>
      </c>
    </row>
    <row r="31" customFormat="false" ht="17.25" hidden="false" customHeight="true" outlineLevel="0" collapsed="false">
      <c r="H31" s="65" t="s">
        <v>84</v>
      </c>
      <c r="I31" s="65"/>
      <c r="J31" s="66" t="n">
        <f aca="false">J30/G10</f>
        <v>0</v>
      </c>
    </row>
    <row r="33" customFormat="false" ht="13.5" hidden="false" customHeight="false" outlineLevel="0" collapsed="false">
      <c r="C33" s="1" t="s">
        <v>85</v>
      </c>
    </row>
    <row r="34" customFormat="false" ht="13.5" hidden="false" customHeight="false" outlineLevel="0" collapsed="false">
      <c r="C34" s="1" t="s">
        <v>86</v>
      </c>
    </row>
  </sheetData>
  <mergeCells count="14">
    <mergeCell ref="I1:K1"/>
    <mergeCell ref="B13:B14"/>
    <mergeCell ref="C13:C14"/>
    <mergeCell ref="K13:K14"/>
    <mergeCell ref="B15:B18"/>
    <mergeCell ref="G15:G18"/>
    <mergeCell ref="B20:B23"/>
    <mergeCell ref="D20:D23"/>
    <mergeCell ref="G20:G23"/>
    <mergeCell ref="I20:I23"/>
    <mergeCell ref="J20:J23"/>
    <mergeCell ref="K20:K24"/>
    <mergeCell ref="H30:I30"/>
    <mergeCell ref="H31:I31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2022-04-01T16:46:40Z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