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"/>
    </mc:Choice>
  </mc:AlternateContent>
  <xr:revisionPtr revIDLastSave="0" documentId="13_ncr:1_{983F1919-7780-4618-9EB0-BDA944227B2D}" xr6:coauthVersionLast="47" xr6:coauthVersionMax="47" xr10:uidLastSave="{00000000-0000-0000-0000-000000000000}"/>
  <bookViews>
    <workbookView xWindow="-120" yWindow="-120" windowWidth="20730" windowHeight="11160" tabRatio="987" activeTab="2" xr2:uid="{00000000-000D-0000-FFFF-FFFF00000000}"/>
  </bookViews>
  <sheets>
    <sheet name="編集履歴" sheetId="3" r:id="rId1"/>
    <sheet name="使用法" sheetId="4" r:id="rId2"/>
    <sheet name="NDZ-50-SH-A" sheetId="19" r:id="rId3"/>
    <sheet name="NDZ-50-SS-A" sheetId="20" r:id="rId4"/>
    <sheet name="NDZ-50-SP-A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1" l="1"/>
  <c r="F24" i="21"/>
  <c r="G24" i="21" s="1"/>
  <c r="J24" i="21" s="1"/>
  <c r="F19" i="21"/>
  <c r="G11" i="21"/>
  <c r="G9" i="21"/>
  <c r="G26" i="20"/>
  <c r="F24" i="20"/>
  <c r="G24" i="20" s="1"/>
  <c r="J24" i="20" s="1"/>
  <c r="F19" i="20"/>
  <c r="G11" i="20"/>
  <c r="G9" i="20"/>
  <c r="G27" i="19"/>
  <c r="F24" i="19"/>
  <c r="G24" i="19" s="1"/>
  <c r="J24" i="19" s="1"/>
  <c r="F19" i="19"/>
  <c r="G11" i="19"/>
  <c r="G9" i="19"/>
  <c r="F16" i="20" l="1"/>
  <c r="F17" i="20"/>
  <c r="F16" i="21"/>
  <c r="F17" i="21"/>
  <c r="F16" i="19"/>
  <c r="F17" i="19"/>
  <c r="F26" i="19"/>
  <c r="G26" i="19" s="1"/>
  <c r="G16" i="20"/>
  <c r="J16" i="20" s="1"/>
  <c r="F18" i="20"/>
  <c r="G16" i="21"/>
  <c r="J16" i="21" s="1"/>
  <c r="F18" i="21"/>
  <c r="F23" i="21"/>
  <c r="G23" i="21" s="1"/>
  <c r="J23" i="21" s="1"/>
  <c r="F23" i="19"/>
  <c r="G23" i="19" s="1"/>
  <c r="J23" i="19" s="1"/>
  <c r="F25" i="20"/>
  <c r="G25" i="20" s="1"/>
  <c r="J25" i="20" s="1"/>
  <c r="F25" i="21"/>
  <c r="G25" i="21" s="1"/>
  <c r="J25" i="21" s="1"/>
  <c r="F18" i="19"/>
  <c r="F25" i="19"/>
  <c r="G25" i="19" s="1"/>
  <c r="F15" i="20"/>
  <c r="G15" i="20" s="1"/>
  <c r="J15" i="20" s="1"/>
  <c r="F23" i="20"/>
  <c r="G23" i="20" s="1"/>
  <c r="J23" i="20" s="1"/>
  <c r="F20" i="21"/>
  <c r="F21" i="21" s="1"/>
  <c r="G21" i="21" s="1"/>
  <c r="J21" i="21" s="1"/>
  <c r="F20" i="19"/>
  <c r="F15" i="21"/>
  <c r="G15" i="21" s="1"/>
  <c r="J15" i="21" s="1"/>
  <c r="F20" i="20"/>
  <c r="F21" i="20" s="1"/>
  <c r="G21" i="20" s="1"/>
  <c r="J21" i="20" s="1"/>
  <c r="F21" i="19"/>
  <c r="G21" i="19" s="1"/>
  <c r="J21" i="19" s="1"/>
  <c r="G16" i="19"/>
  <c r="J16" i="19" s="1"/>
  <c r="F15" i="19"/>
  <c r="G15" i="19" s="1"/>
  <c r="J15" i="19" s="1"/>
  <c r="G18" i="20" l="1"/>
  <c r="J18" i="20" s="1"/>
  <c r="G18" i="19"/>
  <c r="J18" i="19" s="1"/>
  <c r="G18" i="21"/>
  <c r="J18" i="21" s="1"/>
  <c r="G17" i="21"/>
  <c r="J17" i="21" s="1"/>
  <c r="F22" i="21"/>
  <c r="G22" i="21" s="1"/>
  <c r="J22" i="21" s="1"/>
  <c r="G17" i="20"/>
  <c r="J17" i="20" s="1"/>
  <c r="F22" i="20"/>
  <c r="G22" i="20" s="1"/>
  <c r="J22" i="20" s="1"/>
  <c r="F22" i="19"/>
  <c r="G22" i="19" s="1"/>
  <c r="J22" i="19" s="1"/>
  <c r="G17" i="19"/>
  <c r="J17" i="19" s="1"/>
  <c r="J28" i="19" l="1"/>
  <c r="J29" i="19" s="1"/>
  <c r="J27" i="21"/>
  <c r="J28" i="21" s="1"/>
  <c r="J27" i="20"/>
  <c r="J28" i="20" s="1"/>
  <c r="E20" i="4" l="1"/>
  <c r="E18" i="4"/>
</calcChain>
</file>

<file path=xl/sharedStrings.xml><?xml version="1.0" encoding="utf-8"?>
<sst xmlns="http://schemas.openxmlformats.org/spreadsheetml/2006/main" count="389" uniqueCount="147">
  <si>
    <t>成瀬化学㈱</t>
    <rPh sb="0" eb="2">
      <t>ナルセ</t>
    </rPh>
    <rPh sb="2" eb="4">
      <t>カガク</t>
    </rPh>
    <phoneticPr fontId="5"/>
  </si>
  <si>
    <t>ナルシートN複合防水</t>
    <rPh sb="6" eb="8">
      <t>フクゴウ</t>
    </rPh>
    <rPh sb="8" eb="10">
      <t>ボウスイ</t>
    </rPh>
    <phoneticPr fontId="5"/>
  </si>
  <si>
    <t>施工数量</t>
    <rPh sb="0" eb="2">
      <t>セコウ</t>
    </rPh>
    <rPh sb="2" eb="4">
      <t>スウリョウ</t>
    </rPh>
    <phoneticPr fontId="5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</si>
  <si>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5"/>
  </si>
  <si>
    <t>Ⅰ欄</t>
    <rPh sb="1" eb="2">
      <t>ラン</t>
    </rPh>
    <phoneticPr fontId="5"/>
  </si>
  <si>
    <t>算入必須</t>
    <rPh sb="0" eb="2">
      <t>サンニュウ</t>
    </rPh>
    <rPh sb="2" eb="4">
      <t>ヒッス</t>
    </rPh>
    <phoneticPr fontId="5"/>
  </si>
  <si>
    <t>㎡</t>
    <phoneticPr fontId="5"/>
  </si>
  <si>
    <t>立上り</t>
    <rPh sb="0" eb="2">
      <t>タチアガ</t>
    </rPh>
    <phoneticPr fontId="5"/>
  </si>
  <si>
    <t>②</t>
    <phoneticPr fontId="5"/>
  </si>
  <si>
    <t>　　立上り　高さ</t>
    <rPh sb="2" eb="4">
      <t>タチアガ</t>
    </rPh>
    <rPh sb="6" eb="7">
      <t>タカ</t>
    </rPh>
    <phoneticPr fontId="5"/>
  </si>
  <si>
    <t>ｍ</t>
    <phoneticPr fontId="5"/>
  </si>
  <si>
    <t>　　立上り　長さ</t>
    <rPh sb="2" eb="4">
      <t>タチアガ</t>
    </rPh>
    <rPh sb="6" eb="7">
      <t>ナガ</t>
    </rPh>
    <phoneticPr fontId="5"/>
  </si>
  <si>
    <t>笠木天端</t>
    <rPh sb="0" eb="2">
      <t>カサギ</t>
    </rPh>
    <rPh sb="2" eb="3">
      <t>テン</t>
    </rPh>
    <rPh sb="3" eb="4">
      <t>タン</t>
    </rPh>
    <phoneticPr fontId="5"/>
  </si>
  <si>
    <t>③</t>
    <phoneticPr fontId="5"/>
  </si>
  <si>
    <t>総施工数量</t>
    <rPh sb="0" eb="1">
      <t>ソウ</t>
    </rPh>
    <rPh sb="1" eb="3">
      <t>セコウ</t>
    </rPh>
    <rPh sb="3" eb="5">
      <t>スウリョウ</t>
    </rPh>
    <phoneticPr fontId="5"/>
  </si>
  <si>
    <t>材料計算</t>
    <rPh sb="0" eb="2">
      <t>ザイリョウ</t>
    </rPh>
    <rPh sb="2" eb="4">
      <t>ケイサン</t>
    </rPh>
    <phoneticPr fontId="5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</si>
  <si>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5"/>
  </si>
  <si>
    <t>Ⅱ欄</t>
    <rPh sb="1" eb="2">
      <t>ラン</t>
    </rPh>
    <phoneticPr fontId="5"/>
  </si>
  <si>
    <t>分類</t>
    <rPh sb="0" eb="2">
      <t>ブンルイ</t>
    </rPh>
    <phoneticPr fontId="5"/>
  </si>
  <si>
    <t>使用材料</t>
    <rPh sb="0" eb="2">
      <t>シヨウ</t>
    </rPh>
    <rPh sb="2" eb="4">
      <t>ザイリョウ</t>
    </rPh>
    <phoneticPr fontId="5"/>
  </si>
  <si>
    <t>荷姿</t>
    <rPh sb="0" eb="1">
      <t>ニ</t>
    </rPh>
    <rPh sb="1" eb="2">
      <t>スガタ</t>
    </rPh>
    <phoneticPr fontId="5"/>
  </si>
  <si>
    <t>概算発注数量</t>
    <rPh sb="0" eb="2">
      <t>ガイサン</t>
    </rPh>
    <rPh sb="2" eb="4">
      <t>ハッチュウ</t>
    </rPh>
    <rPh sb="4" eb="6">
      <t>スウリョウ</t>
    </rPh>
    <phoneticPr fontId="5"/>
  </si>
  <si>
    <t>使用量</t>
    <rPh sb="0" eb="3">
      <t>シヨウリョウ</t>
    </rPh>
    <phoneticPr fontId="5"/>
  </si>
  <si>
    <t>仕切単価</t>
    <rPh sb="0" eb="2">
      <t>シキ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</si>
  <si>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</si>
  <si>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</si>
  <si>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ﾌﾟﾗｲﾏｰ</t>
    <phoneticPr fontId="5"/>
  </si>
  <si>
    <t>ナルファルトプライマー</t>
    <phoneticPr fontId="5"/>
  </si>
  <si>
    <t>2kg　（WPに同梱）</t>
    <rPh sb="8" eb="10">
      <t>ドウコン</t>
    </rPh>
    <phoneticPr fontId="5"/>
  </si>
  <si>
    <t>缶</t>
    <rPh sb="0" eb="1">
      <t>カン</t>
    </rPh>
    <phoneticPr fontId="5"/>
  </si>
  <si>
    <t>手配無用</t>
    <rPh sb="0" eb="2">
      <t>テハイ</t>
    </rPh>
    <rPh sb="2" eb="4">
      <t>ムヨウ</t>
    </rPh>
    <phoneticPr fontId="5"/>
  </si>
  <si>
    <t>0.2kg/㎡</t>
    <phoneticPr fontId="5"/>
  </si>
  <si>
    <t>算入不要</t>
    <rPh sb="0" eb="2">
      <t>サンニュウ</t>
    </rPh>
    <rPh sb="2" eb="4">
      <t>フヨウ</t>
    </rPh>
    <phoneticPr fontId="5"/>
  </si>
  <si>
    <t>いずれか選択</t>
    <rPh sb="4" eb="6">
      <t>センタク</t>
    </rPh>
    <phoneticPr fontId="5"/>
  </si>
  <si>
    <t>10kg缶　(別売り）</t>
    <rPh sb="4" eb="5">
      <t>カン</t>
    </rPh>
    <rPh sb="7" eb="8">
      <t>ベツ</t>
    </rPh>
    <rPh sb="8" eb="9">
      <t>ウ</t>
    </rPh>
    <phoneticPr fontId="5"/>
  </si>
  <si>
    <t>改質ｱｽﾌｧﾙﾄｼｰﾄ</t>
    <rPh sb="0" eb="2">
      <t>カイシツ</t>
    </rPh>
    <phoneticPr fontId="5"/>
  </si>
  <si>
    <t>ナルシートN（密着）</t>
    <rPh sb="7" eb="9">
      <t>ミッチャク</t>
    </rPh>
    <phoneticPr fontId="5"/>
  </si>
  <si>
    <t>16ｍ巻</t>
    <rPh sb="3" eb="4">
      <t>マ</t>
    </rPh>
    <phoneticPr fontId="5"/>
  </si>
  <si>
    <t>巻</t>
    <rPh sb="0" eb="1">
      <t>マ</t>
    </rPh>
    <phoneticPr fontId="5"/>
  </si>
  <si>
    <t>1.1ｍ/ｍ</t>
    <phoneticPr fontId="5"/>
  </si>
  <si>
    <t>ナルシートN（絶縁）</t>
    <rPh sb="7" eb="9">
      <t>ゼツエン</t>
    </rPh>
    <phoneticPr fontId="5"/>
  </si>
  <si>
    <t>16m巻</t>
    <rPh sb="3" eb="4">
      <t>マキ</t>
    </rPh>
    <phoneticPr fontId="5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</si>
  <si>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5"/>
  </si>
  <si>
    <t>ナルファルトWP</t>
    <phoneticPr fontId="5"/>
  </si>
  <si>
    <t>18kgﾎﾟﾘﾍﾟｰﾙ缶</t>
    <rPh sb="11" eb="12">
      <t>カン</t>
    </rPh>
    <phoneticPr fontId="5"/>
  </si>
  <si>
    <t>0.2kg/m</t>
    <phoneticPr fontId="5"/>
  </si>
  <si>
    <t>上塗り防水用</t>
    <rPh sb="0" eb="2">
      <t>ウワヌ</t>
    </rPh>
    <rPh sb="3" eb="6">
      <t>ボウスイヨウ</t>
    </rPh>
    <phoneticPr fontId="5"/>
  </si>
  <si>
    <t>(荷姿23kgの場合）</t>
    <rPh sb="1" eb="2">
      <t>ニ</t>
    </rPh>
    <rPh sb="2" eb="3">
      <t>スガタ</t>
    </rPh>
    <rPh sb="8" eb="10">
      <t>バアイ</t>
    </rPh>
    <phoneticPr fontId="5"/>
  </si>
  <si>
    <t>ﾅﾙﾌｧﾙﾄWP（23kg）</t>
    <phoneticPr fontId="5"/>
  </si>
  <si>
    <t>23kgﾎﾟﾘﾍﾟｰﾙ缶</t>
    <rPh sb="11" eb="12">
      <t>カン</t>
    </rPh>
    <phoneticPr fontId="5"/>
  </si>
  <si>
    <t>補強布</t>
    <rPh sb="0" eb="2">
      <t>ホキョウ</t>
    </rPh>
    <rPh sb="2" eb="3">
      <t>フ</t>
    </rPh>
    <phoneticPr fontId="5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</si>
  <si>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5"/>
  </si>
  <si>
    <t>100ｍ巻</t>
    <rPh sb="4" eb="5">
      <t>マ</t>
    </rPh>
    <phoneticPr fontId="5"/>
  </si>
  <si>
    <t>1.1㎡／㎡</t>
    <phoneticPr fontId="5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</si>
  <si>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5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</si>
  <si>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5"/>
  </si>
  <si>
    <t>20kg石油缶</t>
    <rPh sb="4" eb="6">
      <t>セキユ</t>
    </rPh>
    <rPh sb="6" eb="7">
      <t>カン</t>
    </rPh>
    <phoneticPr fontId="5"/>
  </si>
  <si>
    <t>1.0kg/㎡</t>
    <phoneticPr fontId="5"/>
  </si>
  <si>
    <t>15kg石油缶</t>
    <rPh sb="4" eb="6">
      <t>セキユ</t>
    </rPh>
    <rPh sb="6" eb="7">
      <t>カン</t>
    </rPh>
    <phoneticPr fontId="5"/>
  </si>
  <si>
    <t>0.5kg/㎡</t>
    <phoneticPr fontId="5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</si>
  <si>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5"/>
  </si>
  <si>
    <t>ナルファルトトップー遮熱S</t>
    <rPh sb="10" eb="11">
      <t>シャ</t>
    </rPh>
    <rPh sb="11" eb="12">
      <t>ネツ</t>
    </rPh>
    <phoneticPr fontId="5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</si>
  <si>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5"/>
  </si>
  <si>
    <t>ナルファルトトップー遮熱P</t>
    <rPh sb="10" eb="11">
      <t>シャ</t>
    </rPh>
    <rPh sb="11" eb="12">
      <t>ネツ</t>
    </rPh>
    <phoneticPr fontId="5"/>
  </si>
  <si>
    <t>高耐久遮熱</t>
    <rPh sb="0" eb="1">
      <t>コウ</t>
    </rPh>
    <rPh sb="1" eb="3">
      <t>タイキュウ</t>
    </rPh>
    <rPh sb="3" eb="5">
      <t>シャネツ</t>
    </rPh>
    <phoneticPr fontId="5"/>
  </si>
  <si>
    <t>16kg石油缶</t>
    <rPh sb="4" eb="6">
      <t>セキユ</t>
    </rPh>
    <rPh sb="6" eb="7">
      <t>カン</t>
    </rPh>
    <phoneticPr fontId="5"/>
  </si>
  <si>
    <t>両方必要</t>
    <rPh sb="0" eb="2">
      <t>リョウホウ</t>
    </rPh>
    <rPh sb="2" eb="4">
      <t>ヒツヨウ</t>
    </rPh>
    <phoneticPr fontId="5"/>
  </si>
  <si>
    <t>脱気筒</t>
    <rPh sb="0" eb="1">
      <t>ダツ</t>
    </rPh>
    <rPh sb="1" eb="2">
      <t>キ</t>
    </rPh>
    <rPh sb="2" eb="3">
      <t>ツツ</t>
    </rPh>
    <phoneticPr fontId="5"/>
  </si>
  <si>
    <t>ｽﾃﾝﾚｽ製</t>
    <rPh sb="5" eb="6">
      <t>セイ</t>
    </rPh>
    <phoneticPr fontId="5"/>
  </si>
  <si>
    <t>ヶ</t>
    <phoneticPr fontId="5"/>
  </si>
  <si>
    <t>取扱外</t>
    <rPh sb="0" eb="2">
      <t>トリアツカ</t>
    </rPh>
    <rPh sb="2" eb="3">
      <t>ガイ</t>
    </rPh>
    <phoneticPr fontId="5"/>
  </si>
  <si>
    <t>材料費合計</t>
    <rPh sb="0" eb="2">
      <t>ザイリョウ</t>
    </rPh>
    <rPh sb="2" eb="3">
      <t>ヒ</t>
    </rPh>
    <rPh sb="3" eb="5">
      <t>ゴウケイ</t>
    </rPh>
    <phoneticPr fontId="5"/>
  </si>
  <si>
    <t>材料単価</t>
    <rPh sb="0" eb="2">
      <t>ザイリョウ</t>
    </rPh>
    <rPh sb="2" eb="4">
      <t>タンカ</t>
    </rPh>
    <phoneticPr fontId="5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</si>
  <si>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5"/>
  </si>
  <si>
    <t>20cm幅の切り分けは　幅20cmを2本と幅60cmを１本の3分割で算定しています。</t>
    <rPh sb="4" eb="5">
      <t>ハバ</t>
    </rPh>
    <rPh sb="6" eb="7">
      <t>キ</t>
    </rPh>
    <rPh sb="8" eb="9">
      <t>ワ</t>
    </rPh>
    <rPh sb="12" eb="13">
      <t>ハバ</t>
    </rPh>
    <rPh sb="19" eb="20">
      <t>ホン</t>
    </rPh>
    <rPh sb="21" eb="22">
      <t>ハバ</t>
    </rPh>
    <rPh sb="28" eb="29">
      <t>ホン</t>
    </rPh>
    <rPh sb="31" eb="33">
      <t>ブンカツ</t>
    </rPh>
    <rPh sb="34" eb="36">
      <t>サンテイ</t>
    </rPh>
    <phoneticPr fontId="5"/>
  </si>
  <si>
    <t>日付</t>
    <rPh sb="0" eb="2">
      <t>ヒヅケ</t>
    </rPh>
    <phoneticPr fontId="5"/>
  </si>
  <si>
    <t>編集者</t>
    <rPh sb="0" eb="2">
      <t>ヘンシュウ</t>
    </rPh>
    <rPh sb="2" eb="3">
      <t>シャ</t>
    </rPh>
    <phoneticPr fontId="5"/>
  </si>
  <si>
    <t>編集内容</t>
    <rPh sb="0" eb="2">
      <t>ヘンシュウ</t>
    </rPh>
    <rPh sb="2" eb="4">
      <t>ナイヨウ</t>
    </rPh>
    <phoneticPr fontId="5"/>
  </si>
  <si>
    <t>石原</t>
    <rPh sb="0" eb="2">
      <t>イシハラ</t>
    </rPh>
    <phoneticPr fontId="5"/>
  </si>
  <si>
    <t>Sheet「編集履歴」追加</t>
    <rPh sb="6" eb="8">
      <t>ヘンシュウ</t>
    </rPh>
    <rPh sb="8" eb="10">
      <t>リレキ</t>
    </rPh>
    <rPh sb="11" eb="13">
      <t>ツイカ</t>
    </rPh>
    <phoneticPr fontId="5"/>
  </si>
  <si>
    <t>Sheet「N-30露出」追加</t>
    <rPh sb="10" eb="12">
      <t>ロシュツ</t>
    </rPh>
    <rPh sb="13" eb="15">
      <t>ツイカ</t>
    </rPh>
    <phoneticPr fontId="5"/>
  </si>
  <si>
    <t>各工法記号新規に訂正</t>
    <rPh sb="0" eb="1">
      <t>カク</t>
    </rPh>
    <rPh sb="1" eb="3">
      <t>コウホウ</t>
    </rPh>
    <rPh sb="3" eb="5">
      <t>キゴウ</t>
    </rPh>
    <rPh sb="5" eb="7">
      <t>シンキ</t>
    </rPh>
    <rPh sb="8" eb="10">
      <t>テイセイ</t>
    </rPh>
    <phoneticPr fontId="5"/>
  </si>
  <si>
    <t>Sheet「N-50保護断熱」追加</t>
    <rPh sb="10" eb="12">
      <t>ホゴ</t>
    </rPh>
    <rPh sb="12" eb="14">
      <t>ダンネツ</t>
    </rPh>
    <rPh sb="15" eb="17">
      <t>ツイカ</t>
    </rPh>
    <phoneticPr fontId="5"/>
  </si>
  <si>
    <t>Sheet「NZ-50保護」追加</t>
    <rPh sb="11" eb="13">
      <t>ホゴ</t>
    </rPh>
    <rPh sb="14" eb="16">
      <t>ツイカ</t>
    </rPh>
    <phoneticPr fontId="5"/>
  </si>
  <si>
    <t>Sheet「NZ-50保護断熱」追加</t>
    <rPh sb="11" eb="13">
      <t>ホゴ</t>
    </rPh>
    <rPh sb="13" eb="15">
      <t>ダンネツ</t>
    </rPh>
    <rPh sb="16" eb="18">
      <t>ツイカ</t>
    </rPh>
    <phoneticPr fontId="5"/>
  </si>
  <si>
    <t>Sheet「NDZ－５０露出断熱」追加</t>
    <rPh sb="12" eb="14">
      <t>ロシュツ</t>
    </rPh>
    <rPh sb="14" eb="16">
      <t>ダンネツ</t>
    </rPh>
    <rPh sb="17" eb="19">
      <t>ツイカ</t>
    </rPh>
    <phoneticPr fontId="5"/>
  </si>
  <si>
    <t>NZ-50露出に　高耐久遮熱を追加</t>
    <rPh sb="5" eb="7">
      <t>ロシュツ</t>
    </rPh>
    <rPh sb="9" eb="10">
      <t>コウ</t>
    </rPh>
    <rPh sb="10" eb="12">
      <t>タイキュウ</t>
    </rPh>
    <rPh sb="12" eb="14">
      <t>シャネツ</t>
    </rPh>
    <rPh sb="15" eb="17">
      <t>ツイカ</t>
    </rPh>
    <phoneticPr fontId="5"/>
  </si>
  <si>
    <t>Sheet「NZ-３０保護」追加</t>
    <rPh sb="11" eb="13">
      <t>ホゴ</t>
    </rPh>
    <rPh sb="14" eb="16">
      <t>ツイカ</t>
    </rPh>
    <phoneticPr fontId="5"/>
  </si>
  <si>
    <t>Sheet「NZ-30保護断熱」追加</t>
    <rPh sb="11" eb="13">
      <t>ホゴ</t>
    </rPh>
    <rPh sb="13" eb="15">
      <t>ダンネツ</t>
    </rPh>
    <rPh sb="16" eb="18">
      <t>ツイカ</t>
    </rPh>
    <phoneticPr fontId="5"/>
  </si>
  <si>
    <t>N-30露出、NZ-30露出に高耐久遮熱を追加</t>
    <rPh sb="4" eb="6">
      <t>ロシュツ</t>
    </rPh>
    <rPh sb="12" eb="14">
      <t>ロシュツ</t>
    </rPh>
    <rPh sb="15" eb="20">
      <t>コウタイキュウシャネツ</t>
    </rPh>
    <rPh sb="21" eb="23">
      <t>ツイカ</t>
    </rPh>
    <phoneticPr fontId="5"/>
  </si>
  <si>
    <t>Sheetの順番（国交省アスファルト防水適用に）入替</t>
    <rPh sb="6" eb="8">
      <t>ジュンバン</t>
    </rPh>
    <rPh sb="9" eb="12">
      <t>コッコウショウ</t>
    </rPh>
    <rPh sb="18" eb="20">
      <t>ボウスイ</t>
    </rPh>
    <rPh sb="20" eb="22">
      <t>テキヨウ</t>
    </rPh>
    <rPh sb="24" eb="26">
      <t>イレカエ</t>
    </rPh>
    <phoneticPr fontId="5"/>
  </si>
  <si>
    <t>この材料計算書は、　ナルシートN複合防水工法に対応しています。</t>
    <rPh sb="2" eb="4">
      <t>ザイリョウ</t>
    </rPh>
    <rPh sb="4" eb="6">
      <t>ケイサン</t>
    </rPh>
    <rPh sb="6" eb="7">
      <t>ショ</t>
    </rPh>
    <rPh sb="16" eb="18">
      <t>フクゴウ</t>
    </rPh>
    <rPh sb="18" eb="20">
      <t>ボウスイ</t>
    </rPh>
    <rPh sb="20" eb="22">
      <t>コウホウ</t>
    </rPh>
    <rPh sb="23" eb="25">
      <t>タイオウ</t>
    </rPh>
    <phoneticPr fontId="5"/>
  </si>
  <si>
    <t>それぞれのシートは工法毎に作成されています。</t>
    <rPh sb="9" eb="11">
      <t>コウホウ</t>
    </rPh>
    <rPh sb="11" eb="12">
      <t>ゴト</t>
    </rPh>
    <rPh sb="13" eb="15">
      <t>サクセイ</t>
    </rPh>
    <phoneticPr fontId="5"/>
  </si>
  <si>
    <t>シート名称</t>
    <rPh sb="3" eb="5">
      <t>メイショウ</t>
    </rPh>
    <phoneticPr fontId="5"/>
  </si>
  <si>
    <t>名称</t>
    <rPh sb="0" eb="2">
      <t>メイショウ</t>
    </rPh>
    <phoneticPr fontId="5"/>
  </si>
  <si>
    <t>工法記号</t>
    <rPh sb="0" eb="2">
      <t>コウホウ</t>
    </rPh>
    <rPh sb="2" eb="4">
      <t>キゴウ</t>
    </rPh>
    <phoneticPr fontId="5"/>
  </si>
  <si>
    <t>適用</t>
    <rPh sb="0" eb="2">
      <t>テキヨウ</t>
    </rPh>
    <phoneticPr fontId="5"/>
  </si>
  <si>
    <t>N-30保護</t>
    <rPh sb="4" eb="6">
      <t>ホゴ</t>
    </rPh>
    <phoneticPr fontId="5"/>
  </si>
  <si>
    <t>保護密着工法</t>
    <rPh sb="0" eb="2">
      <t>ホゴ</t>
    </rPh>
    <rPh sb="2" eb="4">
      <t>ミッチャク</t>
    </rPh>
    <rPh sb="4" eb="6">
      <t>コウホウ</t>
    </rPh>
    <phoneticPr fontId="5"/>
  </si>
  <si>
    <t>N-30</t>
    <phoneticPr fontId="5"/>
  </si>
  <si>
    <t>ND-30保護断熱</t>
    <rPh sb="5" eb="7">
      <t>ホゴ</t>
    </rPh>
    <rPh sb="7" eb="9">
      <t>ダンネツ</t>
    </rPh>
    <phoneticPr fontId="5"/>
  </si>
  <si>
    <t>保護断熱密着工法</t>
    <rPh sb="0" eb="2">
      <t>ホゴ</t>
    </rPh>
    <rPh sb="2" eb="4">
      <t>ダンネツ</t>
    </rPh>
    <rPh sb="4" eb="6">
      <t>ミッチャク</t>
    </rPh>
    <rPh sb="6" eb="8">
      <t>コウホウ</t>
    </rPh>
    <phoneticPr fontId="5"/>
  </si>
  <si>
    <t>ND-30</t>
    <phoneticPr fontId="5"/>
  </si>
  <si>
    <t>NZ-30露出</t>
    <rPh sb="5" eb="7">
      <t>ロシュツ</t>
    </rPh>
    <phoneticPr fontId="5"/>
  </si>
  <si>
    <t>露出絶縁工法</t>
    <rPh sb="0" eb="2">
      <t>ロシュツ</t>
    </rPh>
    <rPh sb="2" eb="4">
      <t>ゼツエン</t>
    </rPh>
    <rPh sb="4" eb="6">
      <t>コウホウ</t>
    </rPh>
    <phoneticPr fontId="5"/>
  </si>
  <si>
    <t>NZ-30</t>
    <phoneticPr fontId="5"/>
  </si>
  <si>
    <t>NDZ-30露出断熱</t>
    <rPh sb="6" eb="8">
      <t>ロシュツ</t>
    </rPh>
    <rPh sb="8" eb="10">
      <t>ダンネツ</t>
    </rPh>
    <phoneticPr fontId="5"/>
  </si>
  <si>
    <t>露出断熱絶縁工法</t>
    <rPh sb="0" eb="2">
      <t>ロシュツ</t>
    </rPh>
    <rPh sb="2" eb="4">
      <t>ダンネツ</t>
    </rPh>
    <rPh sb="4" eb="6">
      <t>ゼツエン</t>
    </rPh>
    <rPh sb="6" eb="8">
      <t>コウホウ</t>
    </rPh>
    <phoneticPr fontId="5"/>
  </si>
  <si>
    <t>NDZ-30</t>
    <phoneticPr fontId="5"/>
  </si>
  <si>
    <t>計算表の使用方法</t>
    <rPh sb="0" eb="2">
      <t>ケイサン</t>
    </rPh>
    <rPh sb="2" eb="3">
      <t>ヒョウ</t>
    </rPh>
    <rPh sb="4" eb="6">
      <t>シヨウ</t>
    </rPh>
    <rPh sb="6" eb="8">
      <t>ホウホウ</t>
    </rPh>
    <phoneticPr fontId="5"/>
  </si>
  <si>
    <t>　表中　Ⅰ欄の　水色の枠に　施工数量を算入してください。</t>
    <rPh sb="1" eb="2">
      <t>ヒョウ</t>
    </rPh>
    <rPh sb="2" eb="3">
      <t>チュウ</t>
    </rPh>
    <rPh sb="5" eb="6">
      <t>ラン</t>
    </rPh>
    <rPh sb="8" eb="10">
      <t>ミズイロ</t>
    </rPh>
    <rPh sb="11" eb="12">
      <t>ワク</t>
    </rPh>
    <rPh sb="14" eb="16">
      <t>セコウ</t>
    </rPh>
    <rPh sb="16" eb="18">
      <t>スウリョウ</t>
    </rPh>
    <rPh sb="19" eb="21">
      <t>サンニュウ</t>
    </rPh>
    <phoneticPr fontId="5"/>
  </si>
  <si>
    <t>笠木天端を施工しない場合は　0値を入れてください。</t>
    <rPh sb="0" eb="2">
      <t>カサギ</t>
    </rPh>
    <rPh sb="2" eb="3">
      <t>テン</t>
    </rPh>
    <rPh sb="3" eb="4">
      <t>タン</t>
    </rPh>
    <rPh sb="5" eb="7">
      <t>セコウ</t>
    </rPh>
    <rPh sb="10" eb="12">
      <t>バアイ</t>
    </rPh>
    <rPh sb="15" eb="16">
      <t>チ</t>
    </rPh>
    <rPh sb="17" eb="18">
      <t>イ</t>
    </rPh>
    <phoneticPr fontId="5"/>
  </si>
  <si>
    <t>1施工数量</t>
    <rPh sb="1" eb="3">
      <t>セコウ</t>
    </rPh>
    <rPh sb="3" eb="5">
      <t>スウリョウ</t>
    </rPh>
    <phoneticPr fontId="5"/>
  </si>
  <si>
    <t>床　断熱部</t>
    <rPh sb="0" eb="1">
      <t>ユカ</t>
    </rPh>
    <rPh sb="2" eb="4">
      <t>ダンネツ</t>
    </rPh>
    <rPh sb="4" eb="5">
      <t>ブ</t>
    </rPh>
    <phoneticPr fontId="5"/>
  </si>
  <si>
    <t>①</t>
    <phoneticPr fontId="5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</si>
  <si>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5"/>
  </si>
  <si>
    <t>※立上り高さは　０．５ｍ以外の場合　その平均数値を入れてください。</t>
    <rPh sb="1" eb="3">
      <t>タチアガ</t>
    </rPh>
    <rPh sb="4" eb="5">
      <t>タカ</t>
    </rPh>
    <rPh sb="12" eb="14">
      <t>イガイ</t>
    </rPh>
    <rPh sb="15" eb="17">
      <t>バアイ</t>
    </rPh>
    <rPh sb="20" eb="22">
      <t>ヘイキン</t>
    </rPh>
    <rPh sb="22" eb="24">
      <t>スウチ</t>
    </rPh>
    <rPh sb="25" eb="26">
      <t>イ</t>
    </rPh>
    <phoneticPr fontId="5"/>
  </si>
  <si>
    <t>Ⅰ欄の水色枠に数値を入れると、自動計算されて　材料の必要数量（Ⅱ欄）が算出されます。　</t>
    <rPh sb="1" eb="2">
      <t>ラン</t>
    </rPh>
    <rPh sb="3" eb="5">
      <t>ミズイロ</t>
    </rPh>
    <rPh sb="5" eb="6">
      <t>ワク</t>
    </rPh>
    <rPh sb="7" eb="9">
      <t>スウチ</t>
    </rPh>
    <rPh sb="10" eb="11">
      <t>イ</t>
    </rPh>
    <rPh sb="15" eb="17">
      <t>ジドウ</t>
    </rPh>
    <rPh sb="17" eb="19">
      <t>ケイサン</t>
    </rPh>
    <rPh sb="23" eb="25">
      <t>ザイリョウ</t>
    </rPh>
    <rPh sb="26" eb="28">
      <t>ヒツヨウ</t>
    </rPh>
    <rPh sb="28" eb="30">
      <t>スウリョウ</t>
    </rPh>
    <rPh sb="32" eb="33">
      <t>ラン</t>
    </rPh>
    <rPh sb="35" eb="37">
      <t>サンシュツ</t>
    </rPh>
    <phoneticPr fontId="5"/>
  </si>
  <si>
    <t>使用方法に関しての問い合わせ先</t>
    <rPh sb="0" eb="2">
      <t>シヨウ</t>
    </rPh>
    <rPh sb="2" eb="4">
      <t>ホウホウ</t>
    </rPh>
    <rPh sb="5" eb="6">
      <t>カン</t>
    </rPh>
    <rPh sb="9" eb="10">
      <t>ト</t>
    </rPh>
    <rPh sb="11" eb="12">
      <t>ア</t>
    </rPh>
    <rPh sb="14" eb="15">
      <t>サキ</t>
    </rPh>
    <phoneticPr fontId="5"/>
  </si>
  <si>
    <t>（それぞれに枠に計算式を入れています。その結果　自動的に計算されます。）</t>
    <rPh sb="6" eb="7">
      <t>ワク</t>
    </rPh>
    <rPh sb="8" eb="10">
      <t>ケイサン</t>
    </rPh>
    <rPh sb="10" eb="11">
      <t>シキ</t>
    </rPh>
    <rPh sb="12" eb="13">
      <t>イ</t>
    </rPh>
    <rPh sb="21" eb="23">
      <t>ケッカ</t>
    </rPh>
    <rPh sb="24" eb="26">
      <t>ジドウ</t>
    </rPh>
    <rPh sb="26" eb="27">
      <t>テキ</t>
    </rPh>
    <rPh sb="28" eb="30">
      <t>ケイサン</t>
    </rPh>
    <phoneticPr fontId="5"/>
  </si>
  <si>
    <t>成瀬化学株式会社大阪営業所　</t>
    <rPh sb="0" eb="2">
      <t>ナルセ</t>
    </rPh>
    <rPh sb="2" eb="4">
      <t>カガク</t>
    </rPh>
    <rPh sb="4" eb="8">
      <t>カブシキガイシャ</t>
    </rPh>
    <rPh sb="8" eb="10">
      <t>オオサカ</t>
    </rPh>
    <rPh sb="10" eb="13">
      <t>エイギョウショ</t>
    </rPh>
    <phoneticPr fontId="5"/>
  </si>
  <si>
    <t>Ⅰ欄の水色枠の数値だけ　その都度　入れ替えてご使用ください。）</t>
    <rPh sb="1" eb="2">
      <t>ラン</t>
    </rPh>
    <rPh sb="3" eb="5">
      <t>ミズイロ</t>
    </rPh>
    <rPh sb="5" eb="6">
      <t>ワク</t>
    </rPh>
    <rPh sb="7" eb="9">
      <t>スウチ</t>
    </rPh>
    <rPh sb="14" eb="16">
      <t>ツド</t>
    </rPh>
    <rPh sb="17" eb="18">
      <t>イ</t>
    </rPh>
    <rPh sb="19" eb="20">
      <t>カ</t>
    </rPh>
    <rPh sb="23" eb="25">
      <t>シヨウ</t>
    </rPh>
    <phoneticPr fontId="5"/>
  </si>
  <si>
    <t>　050-1015-5377　石原</t>
    <rPh sb="15" eb="17">
      <t>イシハラ</t>
    </rPh>
    <phoneticPr fontId="5"/>
  </si>
  <si>
    <t>断熱材</t>
    <rPh sb="0" eb="3">
      <t>ダンネツザイ</t>
    </rPh>
    <phoneticPr fontId="5"/>
  </si>
  <si>
    <t>ﾎﾟﾘｽﾁﾚﾝﾌｫｰﾑ　B類3種</t>
    <rPh sb="13" eb="14">
      <t>ルイ</t>
    </rPh>
    <rPh sb="15" eb="16">
      <t>シュ</t>
    </rPh>
    <phoneticPr fontId="5"/>
  </si>
  <si>
    <t>t35 910×1820</t>
    <phoneticPr fontId="5"/>
  </si>
  <si>
    <t>枚</t>
    <rPh sb="0" eb="1">
      <t>マイ</t>
    </rPh>
    <phoneticPr fontId="5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</si>
  <si>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5"/>
  </si>
  <si>
    <t>xlxs　にバージョン変更</t>
    <rPh sb="11" eb="13">
      <t>ヘンコウ</t>
    </rPh>
    <phoneticPr fontId="3"/>
  </si>
  <si>
    <t>石原</t>
    <rPh sb="0" eb="2">
      <t>イシハラ</t>
    </rPh>
    <phoneticPr fontId="3"/>
  </si>
  <si>
    <t>NDZ-50-SH　WP量修正。</t>
    <rPh sb="12" eb="13">
      <t>リョウ</t>
    </rPh>
    <rPh sb="13" eb="15">
      <t>シュウセイ</t>
    </rPh>
    <phoneticPr fontId="3"/>
  </si>
  <si>
    <t>遮熱P　荷姿変更</t>
    <rPh sb="0" eb="2">
      <t>シャネツ</t>
    </rPh>
    <rPh sb="4" eb="6">
      <t>ニスガタ</t>
    </rPh>
    <rPh sb="6" eb="8">
      <t>ヘンコウ</t>
    </rPh>
    <phoneticPr fontId="3"/>
  </si>
  <si>
    <t>ﾅﾙﾌｧﾙﾄﾄｯﾌﾟﾊｰﾄﾞP</t>
    <phoneticPr fontId="5"/>
  </si>
  <si>
    <t>屋根露出断熱絶縁工法　　NDZ-５0-SH-A  高耐久遮熱仕様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30">
      <t>コウタイキュウシャネツ</t>
    </rPh>
    <rPh sb="30" eb="32">
      <t>シヨウ</t>
    </rPh>
    <phoneticPr fontId="5"/>
  </si>
  <si>
    <t>DI-1,DI-3対応</t>
    <rPh sb="9" eb="11">
      <t>タイオウ</t>
    </rPh>
    <phoneticPr fontId="5"/>
  </si>
  <si>
    <t>床　　　　断熱</t>
    <rPh sb="0" eb="1">
      <t>ユカ</t>
    </rPh>
    <rPh sb="5" eb="7">
      <t>ダンネツ</t>
    </rPh>
    <phoneticPr fontId="5"/>
  </si>
  <si>
    <t>床　　　非断熱</t>
    <rPh sb="0" eb="1">
      <t>ユカ</t>
    </rPh>
    <rPh sb="4" eb="5">
      <t>ヒ</t>
    </rPh>
    <rPh sb="5" eb="7">
      <t>ダンネツ</t>
    </rPh>
    <phoneticPr fontId="3"/>
  </si>
  <si>
    <r>
      <rPr>
        <sz val="11"/>
        <color rgb="FFFF0000"/>
        <rFont val="ＭＳ Ｐゴシック"/>
        <family val="3"/>
        <charset val="128"/>
      </rPr>
      <t>4.2</t>
    </r>
    <r>
      <rPr>
        <sz val="11"/>
        <rFont val="ＭＳ Ｐゴシック"/>
        <family val="3"/>
        <charset val="128"/>
      </rPr>
      <t>kg/㎡</t>
    </r>
    <phoneticPr fontId="5"/>
  </si>
  <si>
    <t>屋根露出断熱絶縁工法　　NDZ-５0-SS-A   遮熱軽歩行仕様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6" eb="28">
      <t>シャネツ</t>
    </rPh>
    <rPh sb="28" eb="29">
      <t>ケイ</t>
    </rPh>
    <rPh sb="29" eb="31">
      <t>ホコウ</t>
    </rPh>
    <rPh sb="31" eb="33">
      <t>シヨウ</t>
    </rPh>
    <phoneticPr fontId="5"/>
  </si>
  <si>
    <t>屋根露出断熱絶縁工法　　NDZ-５0-SP-A   遮熱非歩行仕様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6" eb="28">
      <t>シャネツ</t>
    </rPh>
    <rPh sb="28" eb="29">
      <t>ヒ</t>
    </rPh>
    <rPh sb="29" eb="31">
      <t>ホコウ</t>
    </rPh>
    <rPh sb="31" eb="33">
      <t>シヨウ</t>
    </rPh>
    <phoneticPr fontId="5"/>
  </si>
  <si>
    <t>NDZ-30-SH-AからNDZ-50-SP-Aまで6枚追加、遮熱P荷姿変更修正。</t>
    <rPh sb="27" eb="28">
      <t>マイ</t>
    </rPh>
    <rPh sb="28" eb="30">
      <t>ツイカ</t>
    </rPh>
    <rPh sb="31" eb="33">
      <t>シャネツ</t>
    </rPh>
    <rPh sb="34" eb="36">
      <t>ニスガタ</t>
    </rPh>
    <rPh sb="36" eb="38">
      <t>ヘンコウ</t>
    </rPh>
    <rPh sb="38" eb="40">
      <t>シュウセイ</t>
    </rPh>
    <phoneticPr fontId="3"/>
  </si>
  <si>
    <t>20kg缶</t>
    <rPh sb="4" eb="5">
      <t>カン</t>
    </rPh>
    <phoneticPr fontId="5"/>
  </si>
  <si>
    <t>ｸｰﾙﾄｯﾌﾟ#300Si　商品名変更　ｸｰﾙﾄｯﾌﾟ　セラSi　へ。</t>
    <rPh sb="14" eb="17">
      <t>ショウヒンメイ</t>
    </rPh>
    <rPh sb="17" eb="19">
      <t>ヘンコウ</t>
    </rPh>
    <phoneticPr fontId="3"/>
  </si>
  <si>
    <t>クールトップ　セラSi</t>
    <phoneticPr fontId="5"/>
  </si>
  <si>
    <t>0.４kg/㎡</t>
    <phoneticPr fontId="5"/>
  </si>
  <si>
    <t>ｸｰﾙﾄｯﾌﾟ　セラSi　塗布量　0.4kg/㎡に訂正</t>
    <rPh sb="13" eb="16">
      <t>トフリョウ</t>
    </rPh>
    <rPh sb="25" eb="27">
      <t>テイセイ</t>
    </rPh>
    <phoneticPr fontId="5"/>
  </si>
  <si>
    <t>一次防水を含む</t>
    <rPh sb="0" eb="2">
      <t>イチジ</t>
    </rPh>
    <rPh sb="2" eb="4">
      <t>ボウスイ</t>
    </rPh>
    <rPh sb="5" eb="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</si>
</sst>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9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0" fontId="1" fillId="3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1" fillId="5" borderId="9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5" borderId="7" xfId="2" applyFill="1" applyBorder="1" applyAlignment="1">
      <alignment horizontal="center" vertical="center"/>
    </xf>
    <xf numFmtId="38" fontId="11" fillId="5" borderId="7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38" fontId="2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vertical="center"/>
    </xf>
    <xf numFmtId="177" fontId="1" fillId="0" borderId="3" xfId="1" applyNumberFormat="1" applyBorder="1" applyAlignment="1">
      <alignment horizontal="center" vertical="center"/>
    </xf>
    <xf numFmtId="38" fontId="1" fillId="4" borderId="2" xfId="2" applyFill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38" fontId="1" fillId="4" borderId="6" xfId="2" applyFill="1" applyBorder="1" applyAlignment="1">
      <alignment horizontal="right" vertical="center"/>
    </xf>
    <xf numFmtId="0" fontId="1" fillId="0" borderId="6" xfId="3" applyBorder="1" applyAlignment="1">
      <alignment horizontal="center" vertical="center"/>
    </xf>
    <xf numFmtId="177" fontId="6" fillId="3" borderId="12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38" fontId="1" fillId="0" borderId="2" xfId="2" applyBorder="1" applyAlignment="1">
      <alignment vertical="center"/>
    </xf>
    <xf numFmtId="9" fontId="1" fillId="0" borderId="0" xfId="4" applyAlignment="1">
      <alignment vertic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0" xfId="1"/>
    <xf numFmtId="14" fontId="1" fillId="0" borderId="2" xfId="1" applyNumberFormat="1" applyBorder="1"/>
    <xf numFmtId="14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  <xf numFmtId="0" fontId="1" fillId="0" borderId="3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3" xfId="1" applyBorder="1"/>
    <xf numFmtId="0" fontId="1" fillId="0" borderId="18" xfId="1" applyBorder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177" fontId="13" fillId="0" borderId="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4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177" fontId="13" fillId="0" borderId="0" xfId="1" applyNumberFormat="1" applyFont="1" applyAlignment="1">
      <alignment vertical="center"/>
    </xf>
    <xf numFmtId="0" fontId="1" fillId="6" borderId="17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38" fontId="1" fillId="4" borderId="14" xfId="2" applyFill="1" applyBorder="1" applyAlignment="1">
      <alignment horizontal="right" vertical="center"/>
    </xf>
    <xf numFmtId="0" fontId="1" fillId="0" borderId="14" xfId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  <cellStyle name="標準_05ナルファルトWP材料数量計算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26"/>
  <sheetViews>
    <sheetView topLeftCell="A19" workbookViewId="0">
      <selection activeCell="A20" sqref="A20:C20"/>
    </sheetView>
  </sheetViews>
  <sheetFormatPr defaultRowHeight="13.5" x14ac:dyDescent="0.15"/>
  <cols>
    <col min="1" max="1" width="14.5" style="49" customWidth="1"/>
    <col min="2" max="2" width="7.5" style="52" bestFit="1" customWidth="1"/>
    <col min="3" max="3" width="50.5" style="49" customWidth="1"/>
    <col min="4" max="256" width="8.875" style="49"/>
    <col min="257" max="257" width="14.5" style="49" customWidth="1"/>
    <col min="258" max="258" width="7.5" style="49" bestFit="1" customWidth="1"/>
    <col min="259" max="259" width="50.5" style="49" customWidth="1"/>
    <col min="260" max="512" width="8.875" style="49"/>
    <col min="513" max="513" width="14.5" style="49" customWidth="1"/>
    <col min="514" max="514" width="7.5" style="49" bestFit="1" customWidth="1"/>
    <col min="515" max="515" width="50.5" style="49" customWidth="1"/>
    <col min="516" max="768" width="8.875" style="49"/>
    <col min="769" max="769" width="14.5" style="49" customWidth="1"/>
    <col min="770" max="770" width="7.5" style="49" bestFit="1" customWidth="1"/>
    <col min="771" max="771" width="50.5" style="49" customWidth="1"/>
    <col min="772" max="1024" width="8.875" style="49"/>
    <col min="1025" max="1025" width="14.5" style="49" customWidth="1"/>
    <col min="1026" max="1026" width="7.5" style="49" bestFit="1" customWidth="1"/>
    <col min="1027" max="1027" width="50.5" style="49" customWidth="1"/>
    <col min="1028" max="1280" width="8.875" style="49"/>
    <col min="1281" max="1281" width="14.5" style="49" customWidth="1"/>
    <col min="1282" max="1282" width="7.5" style="49" bestFit="1" customWidth="1"/>
    <col min="1283" max="1283" width="50.5" style="49" customWidth="1"/>
    <col min="1284" max="1536" width="8.875" style="49"/>
    <col min="1537" max="1537" width="14.5" style="49" customWidth="1"/>
    <col min="1538" max="1538" width="7.5" style="49" bestFit="1" customWidth="1"/>
    <col min="1539" max="1539" width="50.5" style="49" customWidth="1"/>
    <col min="1540" max="1792" width="8.875" style="49"/>
    <col min="1793" max="1793" width="14.5" style="49" customWidth="1"/>
    <col min="1794" max="1794" width="7.5" style="49" bestFit="1" customWidth="1"/>
    <col min="1795" max="1795" width="50.5" style="49" customWidth="1"/>
    <col min="1796" max="2048" width="8.875" style="49"/>
    <col min="2049" max="2049" width="14.5" style="49" customWidth="1"/>
    <col min="2050" max="2050" width="7.5" style="49" bestFit="1" customWidth="1"/>
    <col min="2051" max="2051" width="50.5" style="49" customWidth="1"/>
    <col min="2052" max="2304" width="8.875" style="49"/>
    <col min="2305" max="2305" width="14.5" style="49" customWidth="1"/>
    <col min="2306" max="2306" width="7.5" style="49" bestFit="1" customWidth="1"/>
    <col min="2307" max="2307" width="50.5" style="49" customWidth="1"/>
    <col min="2308" max="2560" width="8.875" style="49"/>
    <col min="2561" max="2561" width="14.5" style="49" customWidth="1"/>
    <col min="2562" max="2562" width="7.5" style="49" bestFit="1" customWidth="1"/>
    <col min="2563" max="2563" width="50.5" style="49" customWidth="1"/>
    <col min="2564" max="2816" width="8.875" style="49"/>
    <col min="2817" max="2817" width="14.5" style="49" customWidth="1"/>
    <col min="2818" max="2818" width="7.5" style="49" bestFit="1" customWidth="1"/>
    <col min="2819" max="2819" width="50.5" style="49" customWidth="1"/>
    <col min="2820" max="3072" width="8.875" style="49"/>
    <col min="3073" max="3073" width="14.5" style="49" customWidth="1"/>
    <col min="3074" max="3074" width="7.5" style="49" bestFit="1" customWidth="1"/>
    <col min="3075" max="3075" width="50.5" style="49" customWidth="1"/>
    <col min="3076" max="3328" width="8.875" style="49"/>
    <col min="3329" max="3329" width="14.5" style="49" customWidth="1"/>
    <col min="3330" max="3330" width="7.5" style="49" bestFit="1" customWidth="1"/>
    <col min="3331" max="3331" width="50.5" style="49" customWidth="1"/>
    <col min="3332" max="3584" width="8.875" style="49"/>
    <col min="3585" max="3585" width="14.5" style="49" customWidth="1"/>
    <col min="3586" max="3586" width="7.5" style="49" bestFit="1" customWidth="1"/>
    <col min="3587" max="3587" width="50.5" style="49" customWidth="1"/>
    <col min="3588" max="3840" width="8.875" style="49"/>
    <col min="3841" max="3841" width="14.5" style="49" customWidth="1"/>
    <col min="3842" max="3842" width="7.5" style="49" bestFit="1" customWidth="1"/>
    <col min="3843" max="3843" width="50.5" style="49" customWidth="1"/>
    <col min="3844" max="4096" width="8.875" style="49"/>
    <col min="4097" max="4097" width="14.5" style="49" customWidth="1"/>
    <col min="4098" max="4098" width="7.5" style="49" bestFit="1" customWidth="1"/>
    <col min="4099" max="4099" width="50.5" style="49" customWidth="1"/>
    <col min="4100" max="4352" width="8.875" style="49"/>
    <col min="4353" max="4353" width="14.5" style="49" customWidth="1"/>
    <col min="4354" max="4354" width="7.5" style="49" bestFit="1" customWidth="1"/>
    <col min="4355" max="4355" width="50.5" style="49" customWidth="1"/>
    <col min="4356" max="4608" width="8.875" style="49"/>
    <col min="4609" max="4609" width="14.5" style="49" customWidth="1"/>
    <col min="4610" max="4610" width="7.5" style="49" bestFit="1" customWidth="1"/>
    <col min="4611" max="4611" width="50.5" style="49" customWidth="1"/>
    <col min="4612" max="4864" width="8.875" style="49"/>
    <col min="4865" max="4865" width="14.5" style="49" customWidth="1"/>
    <col min="4866" max="4866" width="7.5" style="49" bestFit="1" customWidth="1"/>
    <col min="4867" max="4867" width="50.5" style="49" customWidth="1"/>
    <col min="4868" max="5120" width="8.875" style="49"/>
    <col min="5121" max="5121" width="14.5" style="49" customWidth="1"/>
    <col min="5122" max="5122" width="7.5" style="49" bestFit="1" customWidth="1"/>
    <col min="5123" max="5123" width="50.5" style="49" customWidth="1"/>
    <col min="5124" max="5376" width="8.875" style="49"/>
    <col min="5377" max="5377" width="14.5" style="49" customWidth="1"/>
    <col min="5378" max="5378" width="7.5" style="49" bestFit="1" customWidth="1"/>
    <col min="5379" max="5379" width="50.5" style="49" customWidth="1"/>
    <col min="5380" max="5632" width="8.875" style="49"/>
    <col min="5633" max="5633" width="14.5" style="49" customWidth="1"/>
    <col min="5634" max="5634" width="7.5" style="49" bestFit="1" customWidth="1"/>
    <col min="5635" max="5635" width="50.5" style="49" customWidth="1"/>
    <col min="5636" max="5888" width="8.875" style="49"/>
    <col min="5889" max="5889" width="14.5" style="49" customWidth="1"/>
    <col min="5890" max="5890" width="7.5" style="49" bestFit="1" customWidth="1"/>
    <col min="5891" max="5891" width="50.5" style="49" customWidth="1"/>
    <col min="5892" max="6144" width="8.875" style="49"/>
    <col min="6145" max="6145" width="14.5" style="49" customWidth="1"/>
    <col min="6146" max="6146" width="7.5" style="49" bestFit="1" customWidth="1"/>
    <col min="6147" max="6147" width="50.5" style="49" customWidth="1"/>
    <col min="6148" max="6400" width="8.875" style="49"/>
    <col min="6401" max="6401" width="14.5" style="49" customWidth="1"/>
    <col min="6402" max="6402" width="7.5" style="49" bestFit="1" customWidth="1"/>
    <col min="6403" max="6403" width="50.5" style="49" customWidth="1"/>
    <col min="6404" max="6656" width="8.875" style="49"/>
    <col min="6657" max="6657" width="14.5" style="49" customWidth="1"/>
    <col min="6658" max="6658" width="7.5" style="49" bestFit="1" customWidth="1"/>
    <col min="6659" max="6659" width="50.5" style="49" customWidth="1"/>
    <col min="6660" max="6912" width="8.875" style="49"/>
    <col min="6913" max="6913" width="14.5" style="49" customWidth="1"/>
    <col min="6914" max="6914" width="7.5" style="49" bestFit="1" customWidth="1"/>
    <col min="6915" max="6915" width="50.5" style="49" customWidth="1"/>
    <col min="6916" max="7168" width="8.875" style="49"/>
    <col min="7169" max="7169" width="14.5" style="49" customWidth="1"/>
    <col min="7170" max="7170" width="7.5" style="49" bestFit="1" customWidth="1"/>
    <col min="7171" max="7171" width="50.5" style="49" customWidth="1"/>
    <col min="7172" max="7424" width="8.875" style="49"/>
    <col min="7425" max="7425" width="14.5" style="49" customWidth="1"/>
    <col min="7426" max="7426" width="7.5" style="49" bestFit="1" customWidth="1"/>
    <col min="7427" max="7427" width="50.5" style="49" customWidth="1"/>
    <col min="7428" max="7680" width="8.875" style="49"/>
    <col min="7681" max="7681" width="14.5" style="49" customWidth="1"/>
    <col min="7682" max="7682" width="7.5" style="49" bestFit="1" customWidth="1"/>
    <col min="7683" max="7683" width="50.5" style="49" customWidth="1"/>
    <col min="7684" max="7936" width="8.875" style="49"/>
    <col min="7937" max="7937" width="14.5" style="49" customWidth="1"/>
    <col min="7938" max="7938" width="7.5" style="49" bestFit="1" customWidth="1"/>
    <col min="7939" max="7939" width="50.5" style="49" customWidth="1"/>
    <col min="7940" max="8192" width="8.875" style="49"/>
    <col min="8193" max="8193" width="14.5" style="49" customWidth="1"/>
    <col min="8194" max="8194" width="7.5" style="49" bestFit="1" customWidth="1"/>
    <col min="8195" max="8195" width="50.5" style="49" customWidth="1"/>
    <col min="8196" max="8448" width="8.875" style="49"/>
    <col min="8449" max="8449" width="14.5" style="49" customWidth="1"/>
    <col min="8450" max="8450" width="7.5" style="49" bestFit="1" customWidth="1"/>
    <col min="8451" max="8451" width="50.5" style="49" customWidth="1"/>
    <col min="8452" max="8704" width="8.875" style="49"/>
    <col min="8705" max="8705" width="14.5" style="49" customWidth="1"/>
    <col min="8706" max="8706" width="7.5" style="49" bestFit="1" customWidth="1"/>
    <col min="8707" max="8707" width="50.5" style="49" customWidth="1"/>
    <col min="8708" max="8960" width="8.875" style="49"/>
    <col min="8961" max="8961" width="14.5" style="49" customWidth="1"/>
    <col min="8962" max="8962" width="7.5" style="49" bestFit="1" customWidth="1"/>
    <col min="8963" max="8963" width="50.5" style="49" customWidth="1"/>
    <col min="8964" max="9216" width="8.875" style="49"/>
    <col min="9217" max="9217" width="14.5" style="49" customWidth="1"/>
    <col min="9218" max="9218" width="7.5" style="49" bestFit="1" customWidth="1"/>
    <col min="9219" max="9219" width="50.5" style="49" customWidth="1"/>
    <col min="9220" max="9472" width="8.875" style="49"/>
    <col min="9473" max="9473" width="14.5" style="49" customWidth="1"/>
    <col min="9474" max="9474" width="7.5" style="49" bestFit="1" customWidth="1"/>
    <col min="9475" max="9475" width="50.5" style="49" customWidth="1"/>
    <col min="9476" max="9728" width="8.875" style="49"/>
    <col min="9729" max="9729" width="14.5" style="49" customWidth="1"/>
    <col min="9730" max="9730" width="7.5" style="49" bestFit="1" customWidth="1"/>
    <col min="9731" max="9731" width="50.5" style="49" customWidth="1"/>
    <col min="9732" max="9984" width="8.875" style="49"/>
    <col min="9985" max="9985" width="14.5" style="49" customWidth="1"/>
    <col min="9986" max="9986" width="7.5" style="49" bestFit="1" customWidth="1"/>
    <col min="9987" max="9987" width="50.5" style="49" customWidth="1"/>
    <col min="9988" max="10240" width="8.875" style="49"/>
    <col min="10241" max="10241" width="14.5" style="49" customWidth="1"/>
    <col min="10242" max="10242" width="7.5" style="49" bestFit="1" customWidth="1"/>
    <col min="10243" max="10243" width="50.5" style="49" customWidth="1"/>
    <col min="10244" max="10496" width="8.875" style="49"/>
    <col min="10497" max="10497" width="14.5" style="49" customWidth="1"/>
    <col min="10498" max="10498" width="7.5" style="49" bestFit="1" customWidth="1"/>
    <col min="10499" max="10499" width="50.5" style="49" customWidth="1"/>
    <col min="10500" max="10752" width="8.875" style="49"/>
    <col min="10753" max="10753" width="14.5" style="49" customWidth="1"/>
    <col min="10754" max="10754" width="7.5" style="49" bestFit="1" customWidth="1"/>
    <col min="10755" max="10755" width="50.5" style="49" customWidth="1"/>
    <col min="10756" max="11008" width="8.875" style="49"/>
    <col min="11009" max="11009" width="14.5" style="49" customWidth="1"/>
    <col min="11010" max="11010" width="7.5" style="49" bestFit="1" customWidth="1"/>
    <col min="11011" max="11011" width="50.5" style="49" customWidth="1"/>
    <col min="11012" max="11264" width="8.875" style="49"/>
    <col min="11265" max="11265" width="14.5" style="49" customWidth="1"/>
    <col min="11266" max="11266" width="7.5" style="49" bestFit="1" customWidth="1"/>
    <col min="11267" max="11267" width="50.5" style="49" customWidth="1"/>
    <col min="11268" max="11520" width="8.875" style="49"/>
    <col min="11521" max="11521" width="14.5" style="49" customWidth="1"/>
    <col min="11522" max="11522" width="7.5" style="49" bestFit="1" customWidth="1"/>
    <col min="11523" max="11523" width="50.5" style="49" customWidth="1"/>
    <col min="11524" max="11776" width="8.875" style="49"/>
    <col min="11777" max="11777" width="14.5" style="49" customWidth="1"/>
    <col min="11778" max="11778" width="7.5" style="49" bestFit="1" customWidth="1"/>
    <col min="11779" max="11779" width="50.5" style="49" customWidth="1"/>
    <col min="11780" max="12032" width="8.875" style="49"/>
    <col min="12033" max="12033" width="14.5" style="49" customWidth="1"/>
    <col min="12034" max="12034" width="7.5" style="49" bestFit="1" customWidth="1"/>
    <col min="12035" max="12035" width="50.5" style="49" customWidth="1"/>
    <col min="12036" max="12288" width="8.875" style="49"/>
    <col min="12289" max="12289" width="14.5" style="49" customWidth="1"/>
    <col min="12290" max="12290" width="7.5" style="49" bestFit="1" customWidth="1"/>
    <col min="12291" max="12291" width="50.5" style="49" customWidth="1"/>
    <col min="12292" max="12544" width="8.875" style="49"/>
    <col min="12545" max="12545" width="14.5" style="49" customWidth="1"/>
    <col min="12546" max="12546" width="7.5" style="49" bestFit="1" customWidth="1"/>
    <col min="12547" max="12547" width="50.5" style="49" customWidth="1"/>
    <col min="12548" max="12800" width="8.875" style="49"/>
    <col min="12801" max="12801" width="14.5" style="49" customWidth="1"/>
    <col min="12802" max="12802" width="7.5" style="49" bestFit="1" customWidth="1"/>
    <col min="12803" max="12803" width="50.5" style="49" customWidth="1"/>
    <col min="12804" max="13056" width="8.875" style="49"/>
    <col min="13057" max="13057" width="14.5" style="49" customWidth="1"/>
    <col min="13058" max="13058" width="7.5" style="49" bestFit="1" customWidth="1"/>
    <col min="13059" max="13059" width="50.5" style="49" customWidth="1"/>
    <col min="13060" max="13312" width="8.875" style="49"/>
    <col min="13313" max="13313" width="14.5" style="49" customWidth="1"/>
    <col min="13314" max="13314" width="7.5" style="49" bestFit="1" customWidth="1"/>
    <col min="13315" max="13315" width="50.5" style="49" customWidth="1"/>
    <col min="13316" max="13568" width="8.875" style="49"/>
    <col min="13569" max="13569" width="14.5" style="49" customWidth="1"/>
    <col min="13570" max="13570" width="7.5" style="49" bestFit="1" customWidth="1"/>
    <col min="13571" max="13571" width="50.5" style="49" customWidth="1"/>
    <col min="13572" max="13824" width="8.875" style="49"/>
    <col min="13825" max="13825" width="14.5" style="49" customWidth="1"/>
    <col min="13826" max="13826" width="7.5" style="49" bestFit="1" customWidth="1"/>
    <col min="13827" max="13827" width="50.5" style="49" customWidth="1"/>
    <col min="13828" max="14080" width="8.875" style="49"/>
    <col min="14081" max="14081" width="14.5" style="49" customWidth="1"/>
    <col min="14082" max="14082" width="7.5" style="49" bestFit="1" customWidth="1"/>
    <col min="14083" max="14083" width="50.5" style="49" customWidth="1"/>
    <col min="14084" max="14336" width="8.875" style="49"/>
    <col min="14337" max="14337" width="14.5" style="49" customWidth="1"/>
    <col min="14338" max="14338" width="7.5" style="49" bestFit="1" customWidth="1"/>
    <col min="14339" max="14339" width="50.5" style="49" customWidth="1"/>
    <col min="14340" max="14592" width="8.875" style="49"/>
    <col min="14593" max="14593" width="14.5" style="49" customWidth="1"/>
    <col min="14594" max="14594" width="7.5" style="49" bestFit="1" customWidth="1"/>
    <col min="14595" max="14595" width="50.5" style="49" customWidth="1"/>
    <col min="14596" max="14848" width="8.875" style="49"/>
    <col min="14849" max="14849" width="14.5" style="49" customWidth="1"/>
    <col min="14850" max="14850" width="7.5" style="49" bestFit="1" customWidth="1"/>
    <col min="14851" max="14851" width="50.5" style="49" customWidth="1"/>
    <col min="14852" max="15104" width="8.875" style="49"/>
    <col min="15105" max="15105" width="14.5" style="49" customWidth="1"/>
    <col min="15106" max="15106" width="7.5" style="49" bestFit="1" customWidth="1"/>
    <col min="15107" max="15107" width="50.5" style="49" customWidth="1"/>
    <col min="15108" max="15360" width="8.875" style="49"/>
    <col min="15361" max="15361" width="14.5" style="49" customWidth="1"/>
    <col min="15362" max="15362" width="7.5" style="49" bestFit="1" customWidth="1"/>
    <col min="15363" max="15363" width="50.5" style="49" customWidth="1"/>
    <col min="15364" max="15616" width="8.875" style="49"/>
    <col min="15617" max="15617" width="14.5" style="49" customWidth="1"/>
    <col min="15618" max="15618" width="7.5" style="49" bestFit="1" customWidth="1"/>
    <col min="15619" max="15619" width="50.5" style="49" customWidth="1"/>
    <col min="15620" max="15872" width="8.875" style="49"/>
    <col min="15873" max="15873" width="14.5" style="49" customWidth="1"/>
    <col min="15874" max="15874" width="7.5" style="49" bestFit="1" customWidth="1"/>
    <col min="15875" max="15875" width="50.5" style="49" customWidth="1"/>
    <col min="15876" max="16128" width="8.875" style="49"/>
    <col min="16129" max="16129" width="14.5" style="49" customWidth="1"/>
    <col min="16130" max="16130" width="7.5" style="49" bestFit="1" customWidth="1"/>
    <col min="16131" max="16131" width="50.5" style="49" customWidth="1"/>
    <col min="16132" max="16384" width="8.875" style="49"/>
  </cols>
  <sheetData>
    <row r="2" spans="1:3" x14ac:dyDescent="0.15">
      <c r="A2" s="48" t="s">
        <v>75</v>
      </c>
      <c r="B2" s="48" t="s">
        <v>76</v>
      </c>
      <c r="C2" s="48" t="s">
        <v>77</v>
      </c>
    </row>
    <row r="3" spans="1:3" x14ac:dyDescent="0.15">
      <c r="A3" s="50">
        <v>43095</v>
      </c>
      <c r="B3" s="51" t="s">
        <v>78</v>
      </c>
      <c r="C3" s="47" t="s">
        <v>79</v>
      </c>
    </row>
    <row r="4" spans="1:3" x14ac:dyDescent="0.15">
      <c r="A4" s="50">
        <v>43095</v>
      </c>
      <c r="B4" s="51" t="s">
        <v>78</v>
      </c>
      <c r="C4" s="47" t="s">
        <v>80</v>
      </c>
    </row>
    <row r="5" spans="1:3" x14ac:dyDescent="0.15">
      <c r="A5" s="50">
        <v>43095</v>
      </c>
      <c r="B5" s="51" t="s">
        <v>78</v>
      </c>
      <c r="C5" s="47" t="s">
        <v>81</v>
      </c>
    </row>
    <row r="6" spans="1:3" x14ac:dyDescent="0.15">
      <c r="A6" s="50">
        <v>43095</v>
      </c>
      <c r="B6" s="51" t="s">
        <v>78</v>
      </c>
      <c r="C6" s="47" t="s">
        <v>82</v>
      </c>
    </row>
    <row r="7" spans="1:3" x14ac:dyDescent="0.15">
      <c r="A7" s="50">
        <v>43095</v>
      </c>
      <c r="B7" s="51" t="s">
        <v>78</v>
      </c>
      <c r="C7" s="47" t="s">
        <v>83</v>
      </c>
    </row>
    <row r="8" spans="1:3" x14ac:dyDescent="0.15">
      <c r="A8" s="50">
        <v>43095</v>
      </c>
      <c r="B8" s="51" t="s">
        <v>78</v>
      </c>
      <c r="C8" s="47" t="s">
        <v>84</v>
      </c>
    </row>
    <row r="9" spans="1:3" x14ac:dyDescent="0.15">
      <c r="A9" s="50">
        <v>43095</v>
      </c>
      <c r="B9" s="51" t="s">
        <v>78</v>
      </c>
      <c r="C9" s="47" t="s">
        <v>85</v>
      </c>
    </row>
    <row r="10" spans="1:3" x14ac:dyDescent="0.15">
      <c r="A10" s="50">
        <v>43095</v>
      </c>
      <c r="B10" s="51" t="s">
        <v>78</v>
      </c>
      <c r="C10" s="47" t="s">
        <v>86</v>
      </c>
    </row>
    <row r="11" spans="1:3" x14ac:dyDescent="0.15">
      <c r="A11" s="50">
        <v>43095</v>
      </c>
      <c r="B11" s="51" t="s">
        <v>78</v>
      </c>
      <c r="C11" s="47" t="s">
        <v>87</v>
      </c>
    </row>
    <row r="12" spans="1:3" x14ac:dyDescent="0.15">
      <c r="A12" s="50">
        <v>43095</v>
      </c>
      <c r="B12" s="51" t="s">
        <v>78</v>
      </c>
      <c r="C12" s="47" t="s">
        <v>88</v>
      </c>
    </row>
    <row r="13" spans="1:3" x14ac:dyDescent="0.15">
      <c r="A13" s="50">
        <v>43095</v>
      </c>
      <c r="B13" s="51" t="s">
        <v>78</v>
      </c>
      <c r="C13" s="47" t="s">
        <v>89</v>
      </c>
    </row>
    <row r="14" spans="1:3" x14ac:dyDescent="0.15">
      <c r="A14" s="50">
        <v>43095</v>
      </c>
      <c r="B14" s="51" t="s">
        <v>78</v>
      </c>
      <c r="C14" s="47" t="s">
        <v>90</v>
      </c>
    </row>
    <row r="15" spans="1:3" x14ac:dyDescent="0.15">
      <c r="A15" s="50">
        <v>43095</v>
      </c>
      <c r="B15" s="51" t="s">
        <v>78</v>
      </c>
      <c r="C15" s="47" t="s">
        <v>128</v>
      </c>
    </row>
    <row r="16" spans="1:3" x14ac:dyDescent="0.15">
      <c r="A16" s="50">
        <v>43392</v>
      </c>
      <c r="B16" s="48" t="s">
        <v>129</v>
      </c>
      <c r="C16" s="47" t="s">
        <v>130</v>
      </c>
    </row>
    <row r="17" spans="1:3" x14ac:dyDescent="0.15">
      <c r="A17" s="50">
        <v>43864</v>
      </c>
      <c r="B17" s="48" t="s">
        <v>129</v>
      </c>
      <c r="C17" s="47" t="s">
        <v>131</v>
      </c>
    </row>
    <row r="18" spans="1:3" x14ac:dyDescent="0.15">
      <c r="A18" s="50">
        <v>43906</v>
      </c>
      <c r="B18" s="48" t="s">
        <v>78</v>
      </c>
      <c r="C18" s="47" t="s">
        <v>140</v>
      </c>
    </row>
    <row r="19" spans="1:3" x14ac:dyDescent="0.15">
      <c r="A19" s="50">
        <v>44137</v>
      </c>
      <c r="B19" s="48" t="s">
        <v>78</v>
      </c>
      <c r="C19" s="47" t="s">
        <v>142</v>
      </c>
    </row>
    <row r="20" spans="1:3" x14ac:dyDescent="0.15">
      <c r="A20" s="70">
        <v>44137</v>
      </c>
      <c r="B20" s="71" t="s">
        <v>78</v>
      </c>
      <c r="C20" s="72" t="s">
        <v>145</v>
      </c>
    </row>
    <row r="21" spans="1:3" x14ac:dyDescent="0.15">
      <c r="A21" s="47"/>
      <c r="B21" s="48"/>
      <c r="C21" s="47"/>
    </row>
    <row r="22" spans="1:3" x14ac:dyDescent="0.15">
      <c r="A22" s="47"/>
      <c r="B22" s="48"/>
      <c r="C22" s="47"/>
    </row>
    <row r="23" spans="1:3" x14ac:dyDescent="0.15">
      <c r="A23" s="47"/>
      <c r="B23" s="48"/>
      <c r="C23" s="47"/>
    </row>
    <row r="24" spans="1:3" x14ac:dyDescent="0.15">
      <c r="A24" s="47"/>
      <c r="B24" s="48"/>
      <c r="C24" s="47"/>
    </row>
    <row r="25" spans="1:3" x14ac:dyDescent="0.15">
      <c r="A25" s="47"/>
      <c r="B25" s="48"/>
      <c r="C25" s="47"/>
    </row>
    <row r="26" spans="1:3" x14ac:dyDescent="0.15">
      <c r="A26" s="47"/>
      <c r="B26" s="48"/>
      <c r="C26" s="47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A15" sqref="A15"/>
    </sheetView>
  </sheetViews>
  <sheetFormatPr defaultRowHeight="13.5" x14ac:dyDescent="0.15"/>
  <cols>
    <col min="1" max="1" width="8.875" style="49"/>
    <col min="2" max="2" width="16.75" style="49" customWidth="1"/>
    <col min="3" max="4" width="12.125" style="49" customWidth="1"/>
    <col min="5" max="5" width="11.75" style="49" customWidth="1"/>
    <col min="6" max="6" width="16.75" style="49" customWidth="1"/>
    <col min="7" max="7" width="13.5" style="49" customWidth="1"/>
    <col min="8" max="8" width="49.125" style="49" customWidth="1"/>
    <col min="9" max="257" width="8.875" style="49"/>
    <col min="258" max="258" width="16.75" style="49" customWidth="1"/>
    <col min="259" max="260" width="12.125" style="49" customWidth="1"/>
    <col min="261" max="261" width="11.75" style="49" customWidth="1"/>
    <col min="262" max="262" width="16.75" style="49" customWidth="1"/>
    <col min="263" max="263" width="13.5" style="49" customWidth="1"/>
    <col min="264" max="264" width="49.125" style="49" customWidth="1"/>
    <col min="265" max="513" width="8.875" style="49"/>
    <col min="514" max="514" width="16.75" style="49" customWidth="1"/>
    <col min="515" max="516" width="12.125" style="49" customWidth="1"/>
    <col min="517" max="517" width="11.75" style="49" customWidth="1"/>
    <col min="518" max="518" width="16.75" style="49" customWidth="1"/>
    <col min="519" max="519" width="13.5" style="49" customWidth="1"/>
    <col min="520" max="520" width="49.125" style="49" customWidth="1"/>
    <col min="521" max="769" width="8.875" style="49"/>
    <col min="770" max="770" width="16.75" style="49" customWidth="1"/>
    <col min="771" max="772" width="12.125" style="49" customWidth="1"/>
    <col min="773" max="773" width="11.75" style="49" customWidth="1"/>
    <col min="774" max="774" width="16.75" style="49" customWidth="1"/>
    <col min="775" max="775" width="13.5" style="49" customWidth="1"/>
    <col min="776" max="776" width="49.125" style="49" customWidth="1"/>
    <col min="777" max="1025" width="8.875" style="49"/>
    <col min="1026" max="1026" width="16.75" style="49" customWidth="1"/>
    <col min="1027" max="1028" width="12.125" style="49" customWidth="1"/>
    <col min="1029" max="1029" width="11.75" style="49" customWidth="1"/>
    <col min="1030" max="1030" width="16.75" style="49" customWidth="1"/>
    <col min="1031" max="1031" width="13.5" style="49" customWidth="1"/>
    <col min="1032" max="1032" width="49.125" style="49" customWidth="1"/>
    <col min="1033" max="1281" width="8.875" style="49"/>
    <col min="1282" max="1282" width="16.75" style="49" customWidth="1"/>
    <col min="1283" max="1284" width="12.125" style="49" customWidth="1"/>
    <col min="1285" max="1285" width="11.75" style="49" customWidth="1"/>
    <col min="1286" max="1286" width="16.75" style="49" customWidth="1"/>
    <col min="1287" max="1287" width="13.5" style="49" customWidth="1"/>
    <col min="1288" max="1288" width="49.125" style="49" customWidth="1"/>
    <col min="1289" max="1537" width="8.875" style="49"/>
    <col min="1538" max="1538" width="16.75" style="49" customWidth="1"/>
    <col min="1539" max="1540" width="12.125" style="49" customWidth="1"/>
    <col min="1541" max="1541" width="11.75" style="49" customWidth="1"/>
    <col min="1542" max="1542" width="16.75" style="49" customWidth="1"/>
    <col min="1543" max="1543" width="13.5" style="49" customWidth="1"/>
    <col min="1544" max="1544" width="49.125" style="49" customWidth="1"/>
    <col min="1545" max="1793" width="8.875" style="49"/>
    <col min="1794" max="1794" width="16.75" style="49" customWidth="1"/>
    <col min="1795" max="1796" width="12.125" style="49" customWidth="1"/>
    <col min="1797" max="1797" width="11.75" style="49" customWidth="1"/>
    <col min="1798" max="1798" width="16.75" style="49" customWidth="1"/>
    <col min="1799" max="1799" width="13.5" style="49" customWidth="1"/>
    <col min="1800" max="1800" width="49.125" style="49" customWidth="1"/>
    <col min="1801" max="2049" width="8.875" style="49"/>
    <col min="2050" max="2050" width="16.75" style="49" customWidth="1"/>
    <col min="2051" max="2052" width="12.125" style="49" customWidth="1"/>
    <col min="2053" max="2053" width="11.75" style="49" customWidth="1"/>
    <col min="2054" max="2054" width="16.75" style="49" customWidth="1"/>
    <col min="2055" max="2055" width="13.5" style="49" customWidth="1"/>
    <col min="2056" max="2056" width="49.125" style="49" customWidth="1"/>
    <col min="2057" max="2305" width="8.875" style="49"/>
    <col min="2306" max="2306" width="16.75" style="49" customWidth="1"/>
    <col min="2307" max="2308" width="12.125" style="49" customWidth="1"/>
    <col min="2309" max="2309" width="11.75" style="49" customWidth="1"/>
    <col min="2310" max="2310" width="16.75" style="49" customWidth="1"/>
    <col min="2311" max="2311" width="13.5" style="49" customWidth="1"/>
    <col min="2312" max="2312" width="49.125" style="49" customWidth="1"/>
    <col min="2313" max="2561" width="8.875" style="49"/>
    <col min="2562" max="2562" width="16.75" style="49" customWidth="1"/>
    <col min="2563" max="2564" width="12.125" style="49" customWidth="1"/>
    <col min="2565" max="2565" width="11.75" style="49" customWidth="1"/>
    <col min="2566" max="2566" width="16.75" style="49" customWidth="1"/>
    <col min="2567" max="2567" width="13.5" style="49" customWidth="1"/>
    <col min="2568" max="2568" width="49.125" style="49" customWidth="1"/>
    <col min="2569" max="2817" width="8.875" style="49"/>
    <col min="2818" max="2818" width="16.75" style="49" customWidth="1"/>
    <col min="2819" max="2820" width="12.125" style="49" customWidth="1"/>
    <col min="2821" max="2821" width="11.75" style="49" customWidth="1"/>
    <col min="2822" max="2822" width="16.75" style="49" customWidth="1"/>
    <col min="2823" max="2823" width="13.5" style="49" customWidth="1"/>
    <col min="2824" max="2824" width="49.125" style="49" customWidth="1"/>
    <col min="2825" max="3073" width="8.875" style="49"/>
    <col min="3074" max="3074" width="16.75" style="49" customWidth="1"/>
    <col min="3075" max="3076" width="12.125" style="49" customWidth="1"/>
    <col min="3077" max="3077" width="11.75" style="49" customWidth="1"/>
    <col min="3078" max="3078" width="16.75" style="49" customWidth="1"/>
    <col min="3079" max="3079" width="13.5" style="49" customWidth="1"/>
    <col min="3080" max="3080" width="49.125" style="49" customWidth="1"/>
    <col min="3081" max="3329" width="8.875" style="49"/>
    <col min="3330" max="3330" width="16.75" style="49" customWidth="1"/>
    <col min="3331" max="3332" width="12.125" style="49" customWidth="1"/>
    <col min="3333" max="3333" width="11.75" style="49" customWidth="1"/>
    <col min="3334" max="3334" width="16.75" style="49" customWidth="1"/>
    <col min="3335" max="3335" width="13.5" style="49" customWidth="1"/>
    <col min="3336" max="3336" width="49.125" style="49" customWidth="1"/>
    <col min="3337" max="3585" width="8.875" style="49"/>
    <col min="3586" max="3586" width="16.75" style="49" customWidth="1"/>
    <col min="3587" max="3588" width="12.125" style="49" customWidth="1"/>
    <col min="3589" max="3589" width="11.75" style="49" customWidth="1"/>
    <col min="3590" max="3590" width="16.75" style="49" customWidth="1"/>
    <col min="3591" max="3591" width="13.5" style="49" customWidth="1"/>
    <col min="3592" max="3592" width="49.125" style="49" customWidth="1"/>
    <col min="3593" max="3841" width="8.875" style="49"/>
    <col min="3842" max="3842" width="16.75" style="49" customWidth="1"/>
    <col min="3843" max="3844" width="12.125" style="49" customWidth="1"/>
    <col min="3845" max="3845" width="11.75" style="49" customWidth="1"/>
    <col min="3846" max="3846" width="16.75" style="49" customWidth="1"/>
    <col min="3847" max="3847" width="13.5" style="49" customWidth="1"/>
    <col min="3848" max="3848" width="49.125" style="49" customWidth="1"/>
    <col min="3849" max="4097" width="8.875" style="49"/>
    <col min="4098" max="4098" width="16.75" style="49" customWidth="1"/>
    <col min="4099" max="4100" width="12.125" style="49" customWidth="1"/>
    <col min="4101" max="4101" width="11.75" style="49" customWidth="1"/>
    <col min="4102" max="4102" width="16.75" style="49" customWidth="1"/>
    <col min="4103" max="4103" width="13.5" style="49" customWidth="1"/>
    <col min="4104" max="4104" width="49.125" style="49" customWidth="1"/>
    <col min="4105" max="4353" width="8.875" style="49"/>
    <col min="4354" max="4354" width="16.75" style="49" customWidth="1"/>
    <col min="4355" max="4356" width="12.125" style="49" customWidth="1"/>
    <col min="4357" max="4357" width="11.75" style="49" customWidth="1"/>
    <col min="4358" max="4358" width="16.75" style="49" customWidth="1"/>
    <col min="4359" max="4359" width="13.5" style="49" customWidth="1"/>
    <col min="4360" max="4360" width="49.125" style="49" customWidth="1"/>
    <col min="4361" max="4609" width="8.875" style="49"/>
    <col min="4610" max="4610" width="16.75" style="49" customWidth="1"/>
    <col min="4611" max="4612" width="12.125" style="49" customWidth="1"/>
    <col min="4613" max="4613" width="11.75" style="49" customWidth="1"/>
    <col min="4614" max="4614" width="16.75" style="49" customWidth="1"/>
    <col min="4615" max="4615" width="13.5" style="49" customWidth="1"/>
    <col min="4616" max="4616" width="49.125" style="49" customWidth="1"/>
    <col min="4617" max="4865" width="8.875" style="49"/>
    <col min="4866" max="4866" width="16.75" style="49" customWidth="1"/>
    <col min="4867" max="4868" width="12.125" style="49" customWidth="1"/>
    <col min="4869" max="4869" width="11.75" style="49" customWidth="1"/>
    <col min="4870" max="4870" width="16.75" style="49" customWidth="1"/>
    <col min="4871" max="4871" width="13.5" style="49" customWidth="1"/>
    <col min="4872" max="4872" width="49.125" style="49" customWidth="1"/>
    <col min="4873" max="5121" width="8.875" style="49"/>
    <col min="5122" max="5122" width="16.75" style="49" customWidth="1"/>
    <col min="5123" max="5124" width="12.125" style="49" customWidth="1"/>
    <col min="5125" max="5125" width="11.75" style="49" customWidth="1"/>
    <col min="5126" max="5126" width="16.75" style="49" customWidth="1"/>
    <col min="5127" max="5127" width="13.5" style="49" customWidth="1"/>
    <col min="5128" max="5128" width="49.125" style="49" customWidth="1"/>
    <col min="5129" max="5377" width="8.875" style="49"/>
    <col min="5378" max="5378" width="16.75" style="49" customWidth="1"/>
    <col min="5379" max="5380" width="12.125" style="49" customWidth="1"/>
    <col min="5381" max="5381" width="11.75" style="49" customWidth="1"/>
    <col min="5382" max="5382" width="16.75" style="49" customWidth="1"/>
    <col min="5383" max="5383" width="13.5" style="49" customWidth="1"/>
    <col min="5384" max="5384" width="49.125" style="49" customWidth="1"/>
    <col min="5385" max="5633" width="8.875" style="49"/>
    <col min="5634" max="5634" width="16.75" style="49" customWidth="1"/>
    <col min="5635" max="5636" width="12.125" style="49" customWidth="1"/>
    <col min="5637" max="5637" width="11.75" style="49" customWidth="1"/>
    <col min="5638" max="5638" width="16.75" style="49" customWidth="1"/>
    <col min="5639" max="5639" width="13.5" style="49" customWidth="1"/>
    <col min="5640" max="5640" width="49.125" style="49" customWidth="1"/>
    <col min="5641" max="5889" width="8.875" style="49"/>
    <col min="5890" max="5890" width="16.75" style="49" customWidth="1"/>
    <col min="5891" max="5892" width="12.125" style="49" customWidth="1"/>
    <col min="5893" max="5893" width="11.75" style="49" customWidth="1"/>
    <col min="5894" max="5894" width="16.75" style="49" customWidth="1"/>
    <col min="5895" max="5895" width="13.5" style="49" customWidth="1"/>
    <col min="5896" max="5896" width="49.125" style="49" customWidth="1"/>
    <col min="5897" max="6145" width="8.875" style="49"/>
    <col min="6146" max="6146" width="16.75" style="49" customWidth="1"/>
    <col min="6147" max="6148" width="12.125" style="49" customWidth="1"/>
    <col min="6149" max="6149" width="11.75" style="49" customWidth="1"/>
    <col min="6150" max="6150" width="16.75" style="49" customWidth="1"/>
    <col min="6151" max="6151" width="13.5" style="49" customWidth="1"/>
    <col min="6152" max="6152" width="49.125" style="49" customWidth="1"/>
    <col min="6153" max="6401" width="8.875" style="49"/>
    <col min="6402" max="6402" width="16.75" style="49" customWidth="1"/>
    <col min="6403" max="6404" width="12.125" style="49" customWidth="1"/>
    <col min="6405" max="6405" width="11.75" style="49" customWidth="1"/>
    <col min="6406" max="6406" width="16.75" style="49" customWidth="1"/>
    <col min="6407" max="6407" width="13.5" style="49" customWidth="1"/>
    <col min="6408" max="6408" width="49.125" style="49" customWidth="1"/>
    <col min="6409" max="6657" width="8.875" style="49"/>
    <col min="6658" max="6658" width="16.75" style="49" customWidth="1"/>
    <col min="6659" max="6660" width="12.125" style="49" customWidth="1"/>
    <col min="6661" max="6661" width="11.75" style="49" customWidth="1"/>
    <col min="6662" max="6662" width="16.75" style="49" customWidth="1"/>
    <col min="6663" max="6663" width="13.5" style="49" customWidth="1"/>
    <col min="6664" max="6664" width="49.125" style="49" customWidth="1"/>
    <col min="6665" max="6913" width="8.875" style="49"/>
    <col min="6914" max="6914" width="16.75" style="49" customWidth="1"/>
    <col min="6915" max="6916" width="12.125" style="49" customWidth="1"/>
    <col min="6917" max="6917" width="11.75" style="49" customWidth="1"/>
    <col min="6918" max="6918" width="16.75" style="49" customWidth="1"/>
    <col min="6919" max="6919" width="13.5" style="49" customWidth="1"/>
    <col min="6920" max="6920" width="49.125" style="49" customWidth="1"/>
    <col min="6921" max="7169" width="8.875" style="49"/>
    <col min="7170" max="7170" width="16.75" style="49" customWidth="1"/>
    <col min="7171" max="7172" width="12.125" style="49" customWidth="1"/>
    <col min="7173" max="7173" width="11.75" style="49" customWidth="1"/>
    <col min="7174" max="7174" width="16.75" style="49" customWidth="1"/>
    <col min="7175" max="7175" width="13.5" style="49" customWidth="1"/>
    <col min="7176" max="7176" width="49.125" style="49" customWidth="1"/>
    <col min="7177" max="7425" width="8.875" style="49"/>
    <col min="7426" max="7426" width="16.75" style="49" customWidth="1"/>
    <col min="7427" max="7428" width="12.125" style="49" customWidth="1"/>
    <col min="7429" max="7429" width="11.75" style="49" customWidth="1"/>
    <col min="7430" max="7430" width="16.75" style="49" customWidth="1"/>
    <col min="7431" max="7431" width="13.5" style="49" customWidth="1"/>
    <col min="7432" max="7432" width="49.125" style="49" customWidth="1"/>
    <col min="7433" max="7681" width="8.875" style="49"/>
    <col min="7682" max="7682" width="16.75" style="49" customWidth="1"/>
    <col min="7683" max="7684" width="12.125" style="49" customWidth="1"/>
    <col min="7685" max="7685" width="11.75" style="49" customWidth="1"/>
    <col min="7686" max="7686" width="16.75" style="49" customWidth="1"/>
    <col min="7687" max="7687" width="13.5" style="49" customWidth="1"/>
    <col min="7688" max="7688" width="49.125" style="49" customWidth="1"/>
    <col min="7689" max="7937" width="8.875" style="49"/>
    <col min="7938" max="7938" width="16.75" style="49" customWidth="1"/>
    <col min="7939" max="7940" width="12.125" style="49" customWidth="1"/>
    <col min="7941" max="7941" width="11.75" style="49" customWidth="1"/>
    <col min="7942" max="7942" width="16.75" style="49" customWidth="1"/>
    <col min="7943" max="7943" width="13.5" style="49" customWidth="1"/>
    <col min="7944" max="7944" width="49.125" style="49" customWidth="1"/>
    <col min="7945" max="8193" width="8.875" style="49"/>
    <col min="8194" max="8194" width="16.75" style="49" customWidth="1"/>
    <col min="8195" max="8196" width="12.125" style="49" customWidth="1"/>
    <col min="8197" max="8197" width="11.75" style="49" customWidth="1"/>
    <col min="8198" max="8198" width="16.75" style="49" customWidth="1"/>
    <col min="8199" max="8199" width="13.5" style="49" customWidth="1"/>
    <col min="8200" max="8200" width="49.125" style="49" customWidth="1"/>
    <col min="8201" max="8449" width="8.875" style="49"/>
    <col min="8450" max="8450" width="16.75" style="49" customWidth="1"/>
    <col min="8451" max="8452" width="12.125" style="49" customWidth="1"/>
    <col min="8453" max="8453" width="11.75" style="49" customWidth="1"/>
    <col min="8454" max="8454" width="16.75" style="49" customWidth="1"/>
    <col min="8455" max="8455" width="13.5" style="49" customWidth="1"/>
    <col min="8456" max="8456" width="49.125" style="49" customWidth="1"/>
    <col min="8457" max="8705" width="8.875" style="49"/>
    <col min="8706" max="8706" width="16.75" style="49" customWidth="1"/>
    <col min="8707" max="8708" width="12.125" style="49" customWidth="1"/>
    <col min="8709" max="8709" width="11.75" style="49" customWidth="1"/>
    <col min="8710" max="8710" width="16.75" style="49" customWidth="1"/>
    <col min="8711" max="8711" width="13.5" style="49" customWidth="1"/>
    <col min="8712" max="8712" width="49.125" style="49" customWidth="1"/>
    <col min="8713" max="8961" width="8.875" style="49"/>
    <col min="8962" max="8962" width="16.75" style="49" customWidth="1"/>
    <col min="8963" max="8964" width="12.125" style="49" customWidth="1"/>
    <col min="8965" max="8965" width="11.75" style="49" customWidth="1"/>
    <col min="8966" max="8966" width="16.75" style="49" customWidth="1"/>
    <col min="8967" max="8967" width="13.5" style="49" customWidth="1"/>
    <col min="8968" max="8968" width="49.125" style="49" customWidth="1"/>
    <col min="8969" max="9217" width="8.875" style="49"/>
    <col min="9218" max="9218" width="16.75" style="49" customWidth="1"/>
    <col min="9219" max="9220" width="12.125" style="49" customWidth="1"/>
    <col min="9221" max="9221" width="11.75" style="49" customWidth="1"/>
    <col min="9222" max="9222" width="16.75" style="49" customWidth="1"/>
    <col min="9223" max="9223" width="13.5" style="49" customWidth="1"/>
    <col min="9224" max="9224" width="49.125" style="49" customWidth="1"/>
    <col min="9225" max="9473" width="8.875" style="49"/>
    <col min="9474" max="9474" width="16.75" style="49" customWidth="1"/>
    <col min="9475" max="9476" width="12.125" style="49" customWidth="1"/>
    <col min="9477" max="9477" width="11.75" style="49" customWidth="1"/>
    <col min="9478" max="9478" width="16.75" style="49" customWidth="1"/>
    <col min="9479" max="9479" width="13.5" style="49" customWidth="1"/>
    <col min="9480" max="9480" width="49.125" style="49" customWidth="1"/>
    <col min="9481" max="9729" width="8.875" style="49"/>
    <col min="9730" max="9730" width="16.75" style="49" customWidth="1"/>
    <col min="9731" max="9732" width="12.125" style="49" customWidth="1"/>
    <col min="9733" max="9733" width="11.75" style="49" customWidth="1"/>
    <col min="9734" max="9734" width="16.75" style="49" customWidth="1"/>
    <col min="9735" max="9735" width="13.5" style="49" customWidth="1"/>
    <col min="9736" max="9736" width="49.125" style="49" customWidth="1"/>
    <col min="9737" max="9985" width="8.875" style="49"/>
    <col min="9986" max="9986" width="16.75" style="49" customWidth="1"/>
    <col min="9987" max="9988" width="12.125" style="49" customWidth="1"/>
    <col min="9989" max="9989" width="11.75" style="49" customWidth="1"/>
    <col min="9990" max="9990" width="16.75" style="49" customWidth="1"/>
    <col min="9991" max="9991" width="13.5" style="49" customWidth="1"/>
    <col min="9992" max="9992" width="49.125" style="49" customWidth="1"/>
    <col min="9993" max="10241" width="8.875" style="49"/>
    <col min="10242" max="10242" width="16.75" style="49" customWidth="1"/>
    <col min="10243" max="10244" width="12.125" style="49" customWidth="1"/>
    <col min="10245" max="10245" width="11.75" style="49" customWidth="1"/>
    <col min="10246" max="10246" width="16.75" style="49" customWidth="1"/>
    <col min="10247" max="10247" width="13.5" style="49" customWidth="1"/>
    <col min="10248" max="10248" width="49.125" style="49" customWidth="1"/>
    <col min="10249" max="10497" width="8.875" style="49"/>
    <col min="10498" max="10498" width="16.75" style="49" customWidth="1"/>
    <col min="10499" max="10500" width="12.125" style="49" customWidth="1"/>
    <col min="10501" max="10501" width="11.75" style="49" customWidth="1"/>
    <col min="10502" max="10502" width="16.75" style="49" customWidth="1"/>
    <col min="10503" max="10503" width="13.5" style="49" customWidth="1"/>
    <col min="10504" max="10504" width="49.125" style="49" customWidth="1"/>
    <col min="10505" max="10753" width="8.875" style="49"/>
    <col min="10754" max="10754" width="16.75" style="49" customWidth="1"/>
    <col min="10755" max="10756" width="12.125" style="49" customWidth="1"/>
    <col min="10757" max="10757" width="11.75" style="49" customWidth="1"/>
    <col min="10758" max="10758" width="16.75" style="49" customWidth="1"/>
    <col min="10759" max="10759" width="13.5" style="49" customWidth="1"/>
    <col min="10760" max="10760" width="49.125" style="49" customWidth="1"/>
    <col min="10761" max="11009" width="8.875" style="49"/>
    <col min="11010" max="11010" width="16.75" style="49" customWidth="1"/>
    <col min="11011" max="11012" width="12.125" style="49" customWidth="1"/>
    <col min="11013" max="11013" width="11.75" style="49" customWidth="1"/>
    <col min="11014" max="11014" width="16.75" style="49" customWidth="1"/>
    <col min="11015" max="11015" width="13.5" style="49" customWidth="1"/>
    <col min="11016" max="11016" width="49.125" style="49" customWidth="1"/>
    <col min="11017" max="11265" width="8.875" style="49"/>
    <col min="11266" max="11266" width="16.75" style="49" customWidth="1"/>
    <col min="11267" max="11268" width="12.125" style="49" customWidth="1"/>
    <col min="11269" max="11269" width="11.75" style="49" customWidth="1"/>
    <col min="11270" max="11270" width="16.75" style="49" customWidth="1"/>
    <col min="11271" max="11271" width="13.5" style="49" customWidth="1"/>
    <col min="11272" max="11272" width="49.125" style="49" customWidth="1"/>
    <col min="11273" max="11521" width="8.875" style="49"/>
    <col min="11522" max="11522" width="16.75" style="49" customWidth="1"/>
    <col min="11523" max="11524" width="12.125" style="49" customWidth="1"/>
    <col min="11525" max="11525" width="11.75" style="49" customWidth="1"/>
    <col min="11526" max="11526" width="16.75" style="49" customWidth="1"/>
    <col min="11527" max="11527" width="13.5" style="49" customWidth="1"/>
    <col min="11528" max="11528" width="49.125" style="49" customWidth="1"/>
    <col min="11529" max="11777" width="8.875" style="49"/>
    <col min="11778" max="11778" width="16.75" style="49" customWidth="1"/>
    <col min="11779" max="11780" width="12.125" style="49" customWidth="1"/>
    <col min="11781" max="11781" width="11.75" style="49" customWidth="1"/>
    <col min="11782" max="11782" width="16.75" style="49" customWidth="1"/>
    <col min="11783" max="11783" width="13.5" style="49" customWidth="1"/>
    <col min="11784" max="11784" width="49.125" style="49" customWidth="1"/>
    <col min="11785" max="12033" width="8.875" style="49"/>
    <col min="12034" max="12034" width="16.75" style="49" customWidth="1"/>
    <col min="12035" max="12036" width="12.125" style="49" customWidth="1"/>
    <col min="12037" max="12037" width="11.75" style="49" customWidth="1"/>
    <col min="12038" max="12038" width="16.75" style="49" customWidth="1"/>
    <col min="12039" max="12039" width="13.5" style="49" customWidth="1"/>
    <col min="12040" max="12040" width="49.125" style="49" customWidth="1"/>
    <col min="12041" max="12289" width="8.875" style="49"/>
    <col min="12290" max="12290" width="16.75" style="49" customWidth="1"/>
    <col min="12291" max="12292" width="12.125" style="49" customWidth="1"/>
    <col min="12293" max="12293" width="11.75" style="49" customWidth="1"/>
    <col min="12294" max="12294" width="16.75" style="49" customWidth="1"/>
    <col min="12295" max="12295" width="13.5" style="49" customWidth="1"/>
    <col min="12296" max="12296" width="49.125" style="49" customWidth="1"/>
    <col min="12297" max="12545" width="8.875" style="49"/>
    <col min="12546" max="12546" width="16.75" style="49" customWidth="1"/>
    <col min="12547" max="12548" width="12.125" style="49" customWidth="1"/>
    <col min="12549" max="12549" width="11.75" style="49" customWidth="1"/>
    <col min="12550" max="12550" width="16.75" style="49" customWidth="1"/>
    <col min="12551" max="12551" width="13.5" style="49" customWidth="1"/>
    <col min="12552" max="12552" width="49.125" style="49" customWidth="1"/>
    <col min="12553" max="12801" width="8.875" style="49"/>
    <col min="12802" max="12802" width="16.75" style="49" customWidth="1"/>
    <col min="12803" max="12804" width="12.125" style="49" customWidth="1"/>
    <col min="12805" max="12805" width="11.75" style="49" customWidth="1"/>
    <col min="12806" max="12806" width="16.75" style="49" customWidth="1"/>
    <col min="12807" max="12807" width="13.5" style="49" customWidth="1"/>
    <col min="12808" max="12808" width="49.125" style="49" customWidth="1"/>
    <col min="12809" max="13057" width="8.875" style="49"/>
    <col min="13058" max="13058" width="16.75" style="49" customWidth="1"/>
    <col min="13059" max="13060" width="12.125" style="49" customWidth="1"/>
    <col min="13061" max="13061" width="11.75" style="49" customWidth="1"/>
    <col min="13062" max="13062" width="16.75" style="49" customWidth="1"/>
    <col min="13063" max="13063" width="13.5" style="49" customWidth="1"/>
    <col min="13064" max="13064" width="49.125" style="49" customWidth="1"/>
    <col min="13065" max="13313" width="8.875" style="49"/>
    <col min="13314" max="13314" width="16.75" style="49" customWidth="1"/>
    <col min="13315" max="13316" width="12.125" style="49" customWidth="1"/>
    <col min="13317" max="13317" width="11.75" style="49" customWidth="1"/>
    <col min="13318" max="13318" width="16.75" style="49" customWidth="1"/>
    <col min="13319" max="13319" width="13.5" style="49" customWidth="1"/>
    <col min="13320" max="13320" width="49.125" style="49" customWidth="1"/>
    <col min="13321" max="13569" width="8.875" style="49"/>
    <col min="13570" max="13570" width="16.75" style="49" customWidth="1"/>
    <col min="13571" max="13572" width="12.125" style="49" customWidth="1"/>
    <col min="13573" max="13573" width="11.75" style="49" customWidth="1"/>
    <col min="13574" max="13574" width="16.75" style="49" customWidth="1"/>
    <col min="13575" max="13575" width="13.5" style="49" customWidth="1"/>
    <col min="13576" max="13576" width="49.125" style="49" customWidth="1"/>
    <col min="13577" max="13825" width="8.875" style="49"/>
    <col min="13826" max="13826" width="16.75" style="49" customWidth="1"/>
    <col min="13827" max="13828" width="12.125" style="49" customWidth="1"/>
    <col min="13829" max="13829" width="11.75" style="49" customWidth="1"/>
    <col min="13830" max="13830" width="16.75" style="49" customWidth="1"/>
    <col min="13831" max="13831" width="13.5" style="49" customWidth="1"/>
    <col min="13832" max="13832" width="49.125" style="49" customWidth="1"/>
    <col min="13833" max="14081" width="8.875" style="49"/>
    <col min="14082" max="14082" width="16.75" style="49" customWidth="1"/>
    <col min="14083" max="14084" width="12.125" style="49" customWidth="1"/>
    <col min="14085" max="14085" width="11.75" style="49" customWidth="1"/>
    <col min="14086" max="14086" width="16.75" style="49" customWidth="1"/>
    <col min="14087" max="14087" width="13.5" style="49" customWidth="1"/>
    <col min="14088" max="14088" width="49.125" style="49" customWidth="1"/>
    <col min="14089" max="14337" width="8.875" style="49"/>
    <col min="14338" max="14338" width="16.75" style="49" customWidth="1"/>
    <col min="14339" max="14340" width="12.125" style="49" customWidth="1"/>
    <col min="14341" max="14341" width="11.75" style="49" customWidth="1"/>
    <col min="14342" max="14342" width="16.75" style="49" customWidth="1"/>
    <col min="14343" max="14343" width="13.5" style="49" customWidth="1"/>
    <col min="14344" max="14344" width="49.125" style="49" customWidth="1"/>
    <col min="14345" max="14593" width="8.875" style="49"/>
    <col min="14594" max="14594" width="16.75" style="49" customWidth="1"/>
    <col min="14595" max="14596" width="12.125" style="49" customWidth="1"/>
    <col min="14597" max="14597" width="11.75" style="49" customWidth="1"/>
    <col min="14598" max="14598" width="16.75" style="49" customWidth="1"/>
    <col min="14599" max="14599" width="13.5" style="49" customWidth="1"/>
    <col min="14600" max="14600" width="49.125" style="49" customWidth="1"/>
    <col min="14601" max="14849" width="8.875" style="49"/>
    <col min="14850" max="14850" width="16.75" style="49" customWidth="1"/>
    <col min="14851" max="14852" width="12.125" style="49" customWidth="1"/>
    <col min="14853" max="14853" width="11.75" style="49" customWidth="1"/>
    <col min="14854" max="14854" width="16.75" style="49" customWidth="1"/>
    <col min="14855" max="14855" width="13.5" style="49" customWidth="1"/>
    <col min="14856" max="14856" width="49.125" style="49" customWidth="1"/>
    <col min="14857" max="15105" width="8.875" style="49"/>
    <col min="15106" max="15106" width="16.75" style="49" customWidth="1"/>
    <col min="15107" max="15108" width="12.125" style="49" customWidth="1"/>
    <col min="15109" max="15109" width="11.75" style="49" customWidth="1"/>
    <col min="15110" max="15110" width="16.75" style="49" customWidth="1"/>
    <col min="15111" max="15111" width="13.5" style="49" customWidth="1"/>
    <col min="15112" max="15112" width="49.125" style="49" customWidth="1"/>
    <col min="15113" max="15361" width="8.875" style="49"/>
    <col min="15362" max="15362" width="16.75" style="49" customWidth="1"/>
    <col min="15363" max="15364" width="12.125" style="49" customWidth="1"/>
    <col min="15365" max="15365" width="11.75" style="49" customWidth="1"/>
    <col min="15366" max="15366" width="16.75" style="49" customWidth="1"/>
    <col min="15367" max="15367" width="13.5" style="49" customWidth="1"/>
    <col min="15368" max="15368" width="49.125" style="49" customWidth="1"/>
    <col min="15369" max="15617" width="8.875" style="49"/>
    <col min="15618" max="15618" width="16.75" style="49" customWidth="1"/>
    <col min="15619" max="15620" width="12.125" style="49" customWidth="1"/>
    <col min="15621" max="15621" width="11.75" style="49" customWidth="1"/>
    <col min="15622" max="15622" width="16.75" style="49" customWidth="1"/>
    <col min="15623" max="15623" width="13.5" style="49" customWidth="1"/>
    <col min="15624" max="15624" width="49.125" style="49" customWidth="1"/>
    <col min="15625" max="15873" width="8.875" style="49"/>
    <col min="15874" max="15874" width="16.75" style="49" customWidth="1"/>
    <col min="15875" max="15876" width="12.125" style="49" customWidth="1"/>
    <col min="15877" max="15877" width="11.75" style="49" customWidth="1"/>
    <col min="15878" max="15878" width="16.75" style="49" customWidth="1"/>
    <col min="15879" max="15879" width="13.5" style="49" customWidth="1"/>
    <col min="15880" max="15880" width="49.125" style="49" customWidth="1"/>
    <col min="15881" max="16129" width="8.875" style="49"/>
    <col min="16130" max="16130" width="16.75" style="49" customWidth="1"/>
    <col min="16131" max="16132" width="12.125" style="49" customWidth="1"/>
    <col min="16133" max="16133" width="11.75" style="49" customWidth="1"/>
    <col min="16134" max="16134" width="16.75" style="49" customWidth="1"/>
    <col min="16135" max="16135" width="13.5" style="49" customWidth="1"/>
    <col min="16136" max="16136" width="49.125" style="49" customWidth="1"/>
    <col min="16137" max="16384" width="8.875" style="49"/>
  </cols>
  <sheetData>
    <row r="1" spans="1:7" x14ac:dyDescent="0.15">
      <c r="B1" s="49" t="s">
        <v>91</v>
      </c>
    </row>
    <row r="2" spans="1:7" x14ac:dyDescent="0.15">
      <c r="B2" s="49" t="s">
        <v>92</v>
      </c>
      <c r="F2" s="52"/>
    </row>
    <row r="3" spans="1:7" ht="18.75" customHeight="1" x14ac:dyDescent="0.15">
      <c r="B3" s="48" t="s">
        <v>93</v>
      </c>
      <c r="C3" s="53" t="s">
        <v>94</v>
      </c>
      <c r="D3" s="54"/>
      <c r="E3" s="48" t="s">
        <v>95</v>
      </c>
      <c r="F3" s="48" t="s">
        <v>96</v>
      </c>
    </row>
    <row r="4" spans="1:7" ht="18.75" customHeight="1" x14ac:dyDescent="0.15">
      <c r="B4" s="55" t="s">
        <v>97</v>
      </c>
      <c r="C4" s="56" t="s">
        <v>98</v>
      </c>
      <c r="D4" s="57"/>
      <c r="E4" s="48" t="s">
        <v>99</v>
      </c>
      <c r="F4" s="47"/>
    </row>
    <row r="5" spans="1:7" ht="18.75" customHeight="1" x14ac:dyDescent="0.15">
      <c r="B5" s="55" t="s">
        <v>100</v>
      </c>
      <c r="C5" s="56" t="s">
        <v>101</v>
      </c>
      <c r="D5" s="57"/>
      <c r="E5" s="48" t="s">
        <v>102</v>
      </c>
      <c r="F5" s="47"/>
    </row>
    <row r="6" spans="1:7" ht="18.75" customHeight="1" x14ac:dyDescent="0.15">
      <c r="B6" s="55" t="s">
        <v>103</v>
      </c>
      <c r="C6" s="56" t="s">
        <v>104</v>
      </c>
      <c r="D6" s="57"/>
      <c r="E6" s="48" t="s">
        <v>105</v>
      </c>
      <c r="F6" s="47"/>
    </row>
    <row r="7" spans="1:7" ht="18.75" customHeight="1" x14ac:dyDescent="0.15">
      <c r="B7" s="55" t="s">
        <v>106</v>
      </c>
      <c r="C7" s="56" t="s">
        <v>107</v>
      </c>
      <c r="D7" s="57"/>
      <c r="E7" s="48" t="s">
        <v>108</v>
      </c>
      <c r="F7" s="47"/>
    </row>
    <row r="9" spans="1:7" x14ac:dyDescent="0.15">
      <c r="A9" s="49" t="s">
        <v>109</v>
      </c>
    </row>
    <row r="10" spans="1:7" x14ac:dyDescent="0.15">
      <c r="B10" s="58" t="s">
        <v>110</v>
      </c>
      <c r="G10" s="49" t="s">
        <v>111</v>
      </c>
    </row>
    <row r="11" spans="1:7" x14ac:dyDescent="0.15">
      <c r="B11" s="2" t="s">
        <v>112</v>
      </c>
      <c r="C11" s="2"/>
      <c r="D11" s="2"/>
      <c r="E11" s="2"/>
    </row>
    <row r="12" spans="1:7" ht="14.25" thickBot="1" x14ac:dyDescent="0.2">
      <c r="B12" s="8" t="s">
        <v>3</v>
      </c>
      <c r="C12" s="2"/>
      <c r="D12" s="4"/>
      <c r="E12" s="2"/>
    </row>
    <row r="13" spans="1:7" x14ac:dyDescent="0.15">
      <c r="B13" s="2"/>
      <c r="C13" s="2"/>
      <c r="D13" s="4"/>
      <c r="E13" s="9" t="s">
        <v>4</v>
      </c>
    </row>
    <row r="14" spans="1:7" ht="17.25" x14ac:dyDescent="0.15">
      <c r="B14" s="11" t="s">
        <v>113</v>
      </c>
      <c r="C14" s="12" t="s">
        <v>114</v>
      </c>
      <c r="D14" s="13" t="s">
        <v>6</v>
      </c>
      <c r="E14" s="14">
        <v>500</v>
      </c>
    </row>
    <row r="15" spans="1:7" ht="17.25" x14ac:dyDescent="0.15">
      <c r="B15" s="11" t="s">
        <v>115</v>
      </c>
      <c r="C15" s="12"/>
      <c r="D15" s="13" t="s">
        <v>6</v>
      </c>
      <c r="E15" s="14">
        <v>1000</v>
      </c>
    </row>
    <row r="16" spans="1:7" ht="17.25" x14ac:dyDescent="0.15">
      <c r="B16" s="11" t="s">
        <v>7</v>
      </c>
      <c r="C16" s="12" t="s">
        <v>8</v>
      </c>
      <c r="D16" s="13" t="s">
        <v>6</v>
      </c>
      <c r="E16" s="14">
        <v>200</v>
      </c>
    </row>
    <row r="17" spans="2:8" ht="17.25" x14ac:dyDescent="0.15">
      <c r="B17" s="11" t="s">
        <v>9</v>
      </c>
      <c r="C17" s="12"/>
      <c r="D17" s="13" t="s">
        <v>10</v>
      </c>
      <c r="E17" s="16">
        <v>0.5</v>
      </c>
      <c r="F17" s="49" t="s">
        <v>116</v>
      </c>
    </row>
    <row r="18" spans="2:8" ht="17.25" x14ac:dyDescent="0.15">
      <c r="B18" s="11" t="s">
        <v>11</v>
      </c>
      <c r="C18" s="12"/>
      <c r="D18" s="13" t="s">
        <v>10</v>
      </c>
      <c r="E18" s="16">
        <f>E16/E17</f>
        <v>400</v>
      </c>
    </row>
    <row r="19" spans="2:8" ht="17.25" x14ac:dyDescent="0.15">
      <c r="B19" s="11" t="s">
        <v>12</v>
      </c>
      <c r="C19" s="12" t="s">
        <v>13</v>
      </c>
      <c r="D19" s="13" t="s">
        <v>6</v>
      </c>
      <c r="E19" s="14">
        <v>200</v>
      </c>
    </row>
    <row r="20" spans="2:8" ht="18" thickBot="1" x14ac:dyDescent="0.2">
      <c r="B20" s="11" t="s">
        <v>14</v>
      </c>
      <c r="C20" s="12"/>
      <c r="D20" s="13" t="s">
        <v>6</v>
      </c>
      <c r="E20" s="17">
        <f>E14+E15+E16+E19</f>
        <v>1900</v>
      </c>
    </row>
    <row r="21" spans="2:8" x14ac:dyDescent="0.15">
      <c r="B21" s="58"/>
    </row>
    <row r="22" spans="2:8" x14ac:dyDescent="0.15">
      <c r="B22" s="2" t="s">
        <v>117</v>
      </c>
      <c r="H22" s="49" t="s">
        <v>118</v>
      </c>
    </row>
    <row r="23" spans="2:8" x14ac:dyDescent="0.15">
      <c r="B23" s="49" t="s">
        <v>119</v>
      </c>
      <c r="H23" s="49" t="s">
        <v>120</v>
      </c>
    </row>
    <row r="24" spans="2:8" x14ac:dyDescent="0.15">
      <c r="B24" s="49" t="s">
        <v>121</v>
      </c>
      <c r="H24" s="49" t="s">
        <v>122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2"/>
  <sheetViews>
    <sheetView tabSelected="1" topLeftCell="A10" workbookViewId="0">
      <selection activeCell="G16" sqref="G16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9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7">
        <v>44372</v>
      </c>
      <c r="J1" s="77"/>
      <c r="K1" s="7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133</v>
      </c>
      <c r="D3" s="5"/>
      <c r="E3" s="2"/>
      <c r="F3" s="59"/>
      <c r="H3" s="6"/>
      <c r="I3" s="7" t="s">
        <v>134</v>
      </c>
    </row>
    <row r="4" spans="1:11" ht="17.25" x14ac:dyDescent="0.15">
      <c r="A4" s="1"/>
      <c r="B4" s="2" t="s">
        <v>2</v>
      </c>
      <c r="C4" s="8" t="s">
        <v>3</v>
      </c>
      <c r="E4" s="2"/>
      <c r="F4" s="59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135</v>
      </c>
      <c r="E5" s="12"/>
      <c r="F5" s="13" t="s">
        <v>6</v>
      </c>
      <c r="G5" s="14">
        <v>900</v>
      </c>
      <c r="H5" s="6"/>
      <c r="I5" s="7"/>
    </row>
    <row r="6" spans="1:11" ht="19.5" customHeight="1" x14ac:dyDescent="0.15">
      <c r="A6" s="1"/>
      <c r="C6" s="10"/>
      <c r="D6" s="11" t="s">
        <v>136</v>
      </c>
      <c r="E6" s="12"/>
      <c r="F6" s="13" t="s">
        <v>6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7</v>
      </c>
      <c r="E7" s="12"/>
      <c r="F7" s="13" t="s">
        <v>6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9</v>
      </c>
      <c r="E8" s="12"/>
      <c r="F8" s="13" t="s">
        <v>10</v>
      </c>
      <c r="G8" s="16">
        <v>0.4</v>
      </c>
      <c r="H8" s="6"/>
    </row>
    <row r="9" spans="1:11" ht="19.5" customHeight="1" x14ac:dyDescent="0.15">
      <c r="A9" s="1"/>
      <c r="C9" s="10" t="s">
        <v>5</v>
      </c>
      <c r="D9" s="11" t="s">
        <v>11</v>
      </c>
      <c r="E9" s="12"/>
      <c r="F9" s="13" t="s">
        <v>10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12</v>
      </c>
      <c r="E10" s="12"/>
      <c r="F10" s="13" t="s">
        <v>6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14</v>
      </c>
      <c r="E11" s="12"/>
      <c r="F11" s="13" t="s">
        <v>6</v>
      </c>
      <c r="G11" s="17">
        <f>G5+G6+G7+G10</f>
        <v>1000</v>
      </c>
      <c r="H11" s="6"/>
      <c r="I11" s="7"/>
    </row>
    <row r="12" spans="1:11" x14ac:dyDescent="0.15">
      <c r="B12" s="2" t="s">
        <v>15</v>
      </c>
      <c r="C12" s="8" t="s">
        <v>16</v>
      </c>
      <c r="G12" s="9" t="s">
        <v>17</v>
      </c>
    </row>
    <row r="13" spans="1:11" ht="17.25" customHeight="1" x14ac:dyDescent="0.15">
      <c r="B13" s="66" t="s">
        <v>18</v>
      </c>
      <c r="C13" s="66" t="s">
        <v>19</v>
      </c>
      <c r="D13" s="66" t="s">
        <v>20</v>
      </c>
      <c r="E13" s="13"/>
      <c r="F13" s="13"/>
      <c r="G13" s="18" t="s">
        <v>21</v>
      </c>
      <c r="H13" s="19" t="s">
        <v>22</v>
      </c>
      <c r="I13" s="20" t="s">
        <v>23</v>
      </c>
      <c r="J13" s="20" t="s">
        <v>24</v>
      </c>
      <c r="K13" s="66" t="s">
        <v>25</v>
      </c>
    </row>
    <row r="14" spans="1:11" ht="17.25" customHeight="1" x14ac:dyDescent="0.15">
      <c r="B14" s="78" t="s">
        <v>26</v>
      </c>
      <c r="C14" s="80" t="s">
        <v>27</v>
      </c>
      <c r="D14" s="60" t="s">
        <v>28</v>
      </c>
      <c r="E14" s="21" t="s">
        <v>29</v>
      </c>
      <c r="F14" s="22"/>
      <c r="G14" s="23" t="s">
        <v>30</v>
      </c>
      <c r="H14" s="24" t="s">
        <v>31</v>
      </c>
      <c r="I14" s="25"/>
      <c r="J14" s="26" t="s">
        <v>32</v>
      </c>
      <c r="K14" s="89" t="s">
        <v>33</v>
      </c>
    </row>
    <row r="15" spans="1:11" ht="17.25" customHeight="1" x14ac:dyDescent="0.15">
      <c r="B15" s="79"/>
      <c r="C15" s="81"/>
      <c r="D15" s="27" t="s">
        <v>34</v>
      </c>
      <c r="E15" s="28" t="s">
        <v>29</v>
      </c>
      <c r="F15" s="29">
        <f>ROUNDUP(G11*0.2/10,0)</f>
        <v>20</v>
      </c>
      <c r="G15" s="30">
        <f>F15</f>
        <v>20</v>
      </c>
      <c r="H15" s="19" t="s">
        <v>31</v>
      </c>
      <c r="I15" s="64"/>
      <c r="J15" s="31">
        <f>G15*I15</f>
        <v>0</v>
      </c>
      <c r="K15" s="90"/>
    </row>
    <row r="16" spans="1:11" ht="17.25" customHeight="1" x14ac:dyDescent="0.15">
      <c r="B16" s="78" t="s">
        <v>35</v>
      </c>
      <c r="C16" s="62" t="s">
        <v>36</v>
      </c>
      <c r="D16" s="66" t="s">
        <v>37</v>
      </c>
      <c r="E16" s="13" t="s">
        <v>38</v>
      </c>
      <c r="F16" s="67">
        <f>G9/15.9/5*2+G9/15.9/2+(G5+G6)/(15.9*0.9)</f>
        <v>77.044025157232696</v>
      </c>
      <c r="G16" s="63">
        <f>ROUNDUP(F16,0)</f>
        <v>78</v>
      </c>
      <c r="H16" s="19" t="s">
        <v>39</v>
      </c>
      <c r="I16" s="33"/>
      <c r="J16" s="31">
        <f>G16*I16</f>
        <v>0</v>
      </c>
      <c r="K16" s="73" t="s">
        <v>146</v>
      </c>
    </row>
    <row r="17" spans="2:12" ht="17.25" customHeight="1" x14ac:dyDescent="0.15">
      <c r="B17" s="79"/>
      <c r="C17" s="61" t="s">
        <v>40</v>
      </c>
      <c r="D17" s="60" t="s">
        <v>41</v>
      </c>
      <c r="E17" s="21" t="s">
        <v>38</v>
      </c>
      <c r="F17" s="68">
        <f>(G5+G6-G9*0.5)/(15.9*0.9)</f>
        <v>54.157931516422082</v>
      </c>
      <c r="G17" s="63">
        <f>ROUNDUP(F17,0)</f>
        <v>55</v>
      </c>
      <c r="H17" s="19" t="s">
        <v>39</v>
      </c>
      <c r="I17" s="64"/>
      <c r="J17" s="31">
        <f>G17*I17</f>
        <v>0</v>
      </c>
      <c r="K17" s="34"/>
    </row>
    <row r="18" spans="2:12" ht="17.25" customHeight="1" x14ac:dyDescent="0.15">
      <c r="B18" s="66" t="s">
        <v>42</v>
      </c>
      <c r="C18" s="84" t="s">
        <v>43</v>
      </c>
      <c r="D18" s="85" t="s">
        <v>44</v>
      </c>
      <c r="E18" s="66" t="s">
        <v>29</v>
      </c>
      <c r="F18" s="32">
        <f>G9*0.2/18*1.1</f>
        <v>3.0555555555555558</v>
      </c>
      <c r="G18" s="82">
        <f>ROUNDUP(SUM(F18:F20),0)</f>
        <v>274</v>
      </c>
      <c r="H18" s="19" t="s">
        <v>45</v>
      </c>
      <c r="I18" s="83"/>
      <c r="J18" s="83">
        <f>G18*I18</f>
        <v>0</v>
      </c>
      <c r="K18" s="78" t="s">
        <v>33</v>
      </c>
    </row>
    <row r="19" spans="2:12" ht="17.25" customHeight="1" x14ac:dyDescent="0.15">
      <c r="B19" s="66" t="s">
        <v>127</v>
      </c>
      <c r="C19" s="84"/>
      <c r="D19" s="85"/>
      <c r="E19" s="66" t="s">
        <v>29</v>
      </c>
      <c r="F19" s="32">
        <f>G5*0.5/18</f>
        <v>25</v>
      </c>
      <c r="G19" s="86"/>
      <c r="H19" s="19" t="s">
        <v>59</v>
      </c>
      <c r="I19" s="87"/>
      <c r="J19" s="87"/>
      <c r="K19" s="88"/>
    </row>
    <row r="20" spans="2:12" ht="17.25" customHeight="1" x14ac:dyDescent="0.15">
      <c r="B20" s="66" t="s">
        <v>46</v>
      </c>
      <c r="C20" s="84"/>
      <c r="D20" s="85"/>
      <c r="E20" s="66" t="s">
        <v>29</v>
      </c>
      <c r="F20" s="32">
        <f>G11*4.2/18*1.05</f>
        <v>245.00000000000003</v>
      </c>
      <c r="G20" s="86"/>
      <c r="H20" s="19" t="s">
        <v>137</v>
      </c>
      <c r="I20" s="87"/>
      <c r="J20" s="87"/>
      <c r="K20" s="88"/>
    </row>
    <row r="21" spans="2:12" ht="21.6" customHeight="1" x14ac:dyDescent="0.15">
      <c r="B21" s="35" t="s">
        <v>47</v>
      </c>
      <c r="C21" s="62" t="s">
        <v>48</v>
      </c>
      <c r="D21" s="36" t="s">
        <v>49</v>
      </c>
      <c r="E21" s="13" t="s">
        <v>29</v>
      </c>
      <c r="F21" s="32">
        <f>(SUM(F18:F20))/23*18</f>
        <v>213.69565217391309</v>
      </c>
      <c r="G21" s="37">
        <f t="shared" ref="G21:G26" si="0">ROUNDUP(F21,0)</f>
        <v>214</v>
      </c>
      <c r="H21" s="19"/>
      <c r="I21" s="38"/>
      <c r="J21" s="31">
        <f>G21*I21</f>
        <v>0</v>
      </c>
      <c r="K21" s="79"/>
    </row>
    <row r="22" spans="2:12" ht="17.25" customHeight="1" x14ac:dyDescent="0.15">
      <c r="B22" s="66" t="s">
        <v>50</v>
      </c>
      <c r="C22" s="65" t="s">
        <v>51</v>
      </c>
      <c r="D22" s="66" t="s">
        <v>52</v>
      </c>
      <c r="E22" s="13" t="s">
        <v>38</v>
      </c>
      <c r="F22" s="32">
        <f>(G11*1.1+F17*0.4*1.1)/100</f>
        <v>11.238294898672256</v>
      </c>
      <c r="G22" s="39">
        <f t="shared" si="0"/>
        <v>12</v>
      </c>
      <c r="H22" s="19" t="s">
        <v>53</v>
      </c>
      <c r="I22" s="33"/>
      <c r="J22" s="31">
        <f>G22*I22</f>
        <v>0</v>
      </c>
    </row>
    <row r="23" spans="2:12" ht="17.25" customHeight="1" x14ac:dyDescent="0.15">
      <c r="B23" s="66" t="s">
        <v>54</v>
      </c>
      <c r="C23" s="65" t="s">
        <v>55</v>
      </c>
      <c r="D23" s="66" t="s">
        <v>52</v>
      </c>
      <c r="E23" s="13" t="s">
        <v>38</v>
      </c>
      <c r="F23" s="32">
        <f>G9*1.2/100</f>
        <v>3</v>
      </c>
      <c r="G23" s="39">
        <f t="shared" si="0"/>
        <v>3</v>
      </c>
      <c r="H23" s="19" t="s">
        <v>39</v>
      </c>
      <c r="I23" s="33"/>
      <c r="J23" s="31">
        <f>G23*I23</f>
        <v>0</v>
      </c>
    </row>
    <row r="24" spans="2:12" ht="17.25" customHeight="1" x14ac:dyDescent="0.15">
      <c r="B24" s="66" t="s">
        <v>123</v>
      </c>
      <c r="C24" s="62" t="s">
        <v>124</v>
      </c>
      <c r="D24" s="66" t="s">
        <v>125</v>
      </c>
      <c r="E24" s="13" t="s">
        <v>126</v>
      </c>
      <c r="F24" s="32">
        <f>G5/(0.91*1.82)</f>
        <v>543.4126313247192</v>
      </c>
      <c r="G24" s="63">
        <f t="shared" si="0"/>
        <v>544</v>
      </c>
      <c r="H24" s="19"/>
      <c r="I24" s="40"/>
      <c r="J24" s="31">
        <f>G24*I24</f>
        <v>0</v>
      </c>
    </row>
    <row r="25" spans="2:12" ht="17.25" customHeight="1" x14ac:dyDescent="0.15">
      <c r="B25" s="85" t="s">
        <v>64</v>
      </c>
      <c r="C25" s="65" t="s">
        <v>132</v>
      </c>
      <c r="D25" s="66" t="s">
        <v>141</v>
      </c>
      <c r="E25" s="13" t="s">
        <v>29</v>
      </c>
      <c r="F25" s="32">
        <f>G11*0.5/20</f>
        <v>25</v>
      </c>
      <c r="G25" s="42">
        <f t="shared" si="0"/>
        <v>25</v>
      </c>
      <c r="H25" s="19" t="s">
        <v>59</v>
      </c>
      <c r="I25" s="40"/>
      <c r="J25" s="31"/>
      <c r="K25" s="91" t="s">
        <v>66</v>
      </c>
    </row>
    <row r="26" spans="2:12" ht="17.25" customHeight="1" x14ac:dyDescent="0.15">
      <c r="B26" s="85"/>
      <c r="C26" s="69" t="s">
        <v>143</v>
      </c>
      <c r="D26" s="66" t="s">
        <v>65</v>
      </c>
      <c r="E26" s="13" t="s">
        <v>29</v>
      </c>
      <c r="F26" s="32">
        <f>G11*0.4/16</f>
        <v>25</v>
      </c>
      <c r="G26" s="42">
        <f t="shared" si="0"/>
        <v>25</v>
      </c>
      <c r="H26" s="19" t="s">
        <v>144</v>
      </c>
      <c r="I26" s="40"/>
      <c r="J26" s="31"/>
      <c r="K26" s="91"/>
    </row>
    <row r="27" spans="2:12" ht="17.25" customHeight="1" thickBot="1" x14ac:dyDescent="0.2">
      <c r="B27" s="66" t="s">
        <v>67</v>
      </c>
      <c r="C27" s="65" t="s">
        <v>68</v>
      </c>
      <c r="D27" s="66"/>
      <c r="E27" s="13" t="s">
        <v>69</v>
      </c>
      <c r="F27" s="13" t="s">
        <v>70</v>
      </c>
      <c r="G27" s="43">
        <f>ROUNDUP(G5/80,0)</f>
        <v>12</v>
      </c>
      <c r="H27" s="44"/>
      <c r="I27" s="40"/>
      <c r="J27" s="31"/>
      <c r="K27" s="59"/>
    </row>
    <row r="28" spans="2:12" ht="17.25" customHeight="1" x14ac:dyDescent="0.15">
      <c r="H28" s="74" t="s">
        <v>71</v>
      </c>
      <c r="I28" s="75"/>
      <c r="J28" s="31">
        <f>SUM(J14:J27)</f>
        <v>0</v>
      </c>
    </row>
    <row r="29" spans="2:12" ht="17.25" customHeight="1" x14ac:dyDescent="0.15">
      <c r="H29" s="76" t="s">
        <v>72</v>
      </c>
      <c r="I29" s="76"/>
      <c r="J29" s="45">
        <f>J28/G11</f>
        <v>0</v>
      </c>
      <c r="L29" s="46"/>
    </row>
    <row r="31" spans="2:12" x14ac:dyDescent="0.15">
      <c r="C31" s="2" t="s">
        <v>73</v>
      </c>
    </row>
    <row r="32" spans="2:12" x14ac:dyDescent="0.15">
      <c r="C32" s="2" t="s">
        <v>74</v>
      </c>
    </row>
  </sheetData>
  <mergeCells count="15">
    <mergeCell ref="K18:K21"/>
    <mergeCell ref="B25:B26"/>
    <mergeCell ref="K25:K26"/>
    <mergeCell ref="H28:I28"/>
    <mergeCell ref="H29:I29"/>
    <mergeCell ref="C18:C20"/>
    <mergeCell ref="D18:D20"/>
    <mergeCell ref="G18:G20"/>
    <mergeCell ref="I18:I20"/>
    <mergeCell ref="J18:J20"/>
    <mergeCell ref="I1:K1"/>
    <mergeCell ref="B14:B15"/>
    <mergeCell ref="C14:C15"/>
    <mergeCell ref="K14:K15"/>
    <mergeCell ref="B16:B17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1"/>
  <sheetViews>
    <sheetView topLeftCell="A10" workbookViewId="0">
      <selection activeCell="G16" sqref="G16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9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7">
        <v>44372</v>
      </c>
      <c r="J1" s="77"/>
      <c r="K1" s="7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138</v>
      </c>
      <c r="D3" s="5"/>
      <c r="E3" s="2"/>
      <c r="F3" s="59"/>
      <c r="H3" s="6"/>
      <c r="I3" s="7" t="s">
        <v>134</v>
      </c>
    </row>
    <row r="4" spans="1:11" ht="17.25" x14ac:dyDescent="0.15">
      <c r="A4" s="1"/>
      <c r="B4" s="2" t="s">
        <v>2</v>
      </c>
      <c r="C4" s="8" t="s">
        <v>3</v>
      </c>
      <c r="E4" s="2"/>
      <c r="F4" s="59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135</v>
      </c>
      <c r="E5" s="12"/>
      <c r="F5" s="13" t="s">
        <v>6</v>
      </c>
      <c r="G5" s="14">
        <v>900</v>
      </c>
      <c r="H5" s="6"/>
      <c r="I5" s="7"/>
    </row>
    <row r="6" spans="1:11" ht="19.5" customHeight="1" x14ac:dyDescent="0.15">
      <c r="A6" s="1"/>
      <c r="C6" s="10"/>
      <c r="D6" s="11" t="s">
        <v>136</v>
      </c>
      <c r="E6" s="12"/>
      <c r="F6" s="13" t="s">
        <v>6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7</v>
      </c>
      <c r="E7" s="12"/>
      <c r="F7" s="13" t="s">
        <v>6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9</v>
      </c>
      <c r="E8" s="12"/>
      <c r="F8" s="13" t="s">
        <v>10</v>
      </c>
      <c r="G8" s="16">
        <v>0.4</v>
      </c>
      <c r="H8" s="6"/>
    </row>
    <row r="9" spans="1:11" ht="19.5" customHeight="1" x14ac:dyDescent="0.15">
      <c r="A9" s="1"/>
      <c r="C9" s="10" t="s">
        <v>5</v>
      </c>
      <c r="D9" s="11" t="s">
        <v>11</v>
      </c>
      <c r="E9" s="12"/>
      <c r="F9" s="13" t="s">
        <v>10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12</v>
      </c>
      <c r="E10" s="12"/>
      <c r="F10" s="13" t="s">
        <v>6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14</v>
      </c>
      <c r="E11" s="12"/>
      <c r="F11" s="13" t="s">
        <v>6</v>
      </c>
      <c r="G11" s="17">
        <f>G5+G6+G7+G10</f>
        <v>1000</v>
      </c>
      <c r="H11" s="6"/>
      <c r="I11" s="7"/>
    </row>
    <row r="12" spans="1:11" x14ac:dyDescent="0.15">
      <c r="B12" s="2" t="s">
        <v>15</v>
      </c>
      <c r="C12" s="8" t="s">
        <v>16</v>
      </c>
      <c r="G12" s="9" t="s">
        <v>17</v>
      </c>
    </row>
    <row r="13" spans="1:11" ht="17.25" customHeight="1" x14ac:dyDescent="0.15">
      <c r="B13" s="66" t="s">
        <v>18</v>
      </c>
      <c r="C13" s="66" t="s">
        <v>19</v>
      </c>
      <c r="D13" s="66" t="s">
        <v>20</v>
      </c>
      <c r="E13" s="13"/>
      <c r="F13" s="13"/>
      <c r="G13" s="18" t="s">
        <v>21</v>
      </c>
      <c r="H13" s="19" t="s">
        <v>22</v>
      </c>
      <c r="I13" s="20" t="s">
        <v>23</v>
      </c>
      <c r="J13" s="20" t="s">
        <v>24</v>
      </c>
      <c r="K13" s="66" t="s">
        <v>25</v>
      </c>
    </row>
    <row r="14" spans="1:11" ht="17.25" customHeight="1" x14ac:dyDescent="0.15">
      <c r="B14" s="78" t="s">
        <v>26</v>
      </c>
      <c r="C14" s="80" t="s">
        <v>27</v>
      </c>
      <c r="D14" s="60" t="s">
        <v>28</v>
      </c>
      <c r="E14" s="21" t="s">
        <v>29</v>
      </c>
      <c r="F14" s="22"/>
      <c r="G14" s="23" t="s">
        <v>30</v>
      </c>
      <c r="H14" s="24" t="s">
        <v>31</v>
      </c>
      <c r="I14" s="25"/>
      <c r="J14" s="26" t="s">
        <v>32</v>
      </c>
      <c r="K14" s="89" t="s">
        <v>33</v>
      </c>
    </row>
    <row r="15" spans="1:11" ht="17.25" customHeight="1" x14ac:dyDescent="0.15">
      <c r="B15" s="79"/>
      <c r="C15" s="81"/>
      <c r="D15" s="27" t="s">
        <v>34</v>
      </c>
      <c r="E15" s="28" t="s">
        <v>29</v>
      </c>
      <c r="F15" s="29">
        <f>ROUNDUP(G11*0.2/10,0)</f>
        <v>20</v>
      </c>
      <c r="G15" s="30">
        <f>F15</f>
        <v>20</v>
      </c>
      <c r="H15" s="19" t="s">
        <v>31</v>
      </c>
      <c r="I15" s="64"/>
      <c r="J15" s="31">
        <f>G15*I15</f>
        <v>0</v>
      </c>
      <c r="K15" s="90"/>
    </row>
    <row r="16" spans="1:11" ht="17.25" customHeight="1" x14ac:dyDescent="0.15">
      <c r="B16" s="78" t="s">
        <v>35</v>
      </c>
      <c r="C16" s="62" t="s">
        <v>36</v>
      </c>
      <c r="D16" s="66" t="s">
        <v>37</v>
      </c>
      <c r="E16" s="13" t="s">
        <v>38</v>
      </c>
      <c r="F16" s="67">
        <f>G9/15.9/5*2+G9/15.9/2+(G5+G6)/(15.9*0.9)</f>
        <v>77.044025157232696</v>
      </c>
      <c r="G16" s="63">
        <f>ROUNDUP(F16,0)</f>
        <v>78</v>
      </c>
      <c r="H16" s="19" t="s">
        <v>39</v>
      </c>
      <c r="I16" s="33"/>
      <c r="J16" s="31">
        <f>G16*I16</f>
        <v>0</v>
      </c>
      <c r="K16" s="73" t="s">
        <v>146</v>
      </c>
    </row>
    <row r="17" spans="2:12" ht="17.25" customHeight="1" x14ac:dyDescent="0.15">
      <c r="B17" s="79"/>
      <c r="C17" s="61" t="s">
        <v>40</v>
      </c>
      <c r="D17" s="60" t="s">
        <v>41</v>
      </c>
      <c r="E17" s="21" t="s">
        <v>38</v>
      </c>
      <c r="F17" s="68">
        <f>(G5+G6-G9*0.5)/(15.9*0.9)</f>
        <v>54.157931516422082</v>
      </c>
      <c r="G17" s="63">
        <f>ROUNDUP(F17,0)</f>
        <v>55</v>
      </c>
      <c r="H17" s="19" t="s">
        <v>39</v>
      </c>
      <c r="I17" s="64"/>
      <c r="J17" s="31">
        <f>G17*I17</f>
        <v>0</v>
      </c>
      <c r="K17" s="34"/>
    </row>
    <row r="18" spans="2:12" ht="17.25" customHeight="1" x14ac:dyDescent="0.15">
      <c r="B18" s="66" t="s">
        <v>42</v>
      </c>
      <c r="C18" s="84" t="s">
        <v>43</v>
      </c>
      <c r="D18" s="85" t="s">
        <v>44</v>
      </c>
      <c r="E18" s="66" t="s">
        <v>29</v>
      </c>
      <c r="F18" s="32">
        <f>G9*0.2/18*1.1</f>
        <v>3.0555555555555558</v>
      </c>
      <c r="G18" s="82">
        <f>ROUNDUP(SUM(F18:F20),0)</f>
        <v>274</v>
      </c>
      <c r="H18" s="19" t="s">
        <v>45</v>
      </c>
      <c r="I18" s="83"/>
      <c r="J18" s="83">
        <f>G18*I18</f>
        <v>0</v>
      </c>
      <c r="K18" s="78" t="s">
        <v>33</v>
      </c>
    </row>
    <row r="19" spans="2:12" ht="17.25" customHeight="1" x14ac:dyDescent="0.15">
      <c r="B19" s="66" t="s">
        <v>127</v>
      </c>
      <c r="C19" s="84"/>
      <c r="D19" s="85"/>
      <c r="E19" s="66" t="s">
        <v>29</v>
      </c>
      <c r="F19" s="32">
        <f>G5*0.5/18</f>
        <v>25</v>
      </c>
      <c r="G19" s="86"/>
      <c r="H19" s="19" t="s">
        <v>59</v>
      </c>
      <c r="I19" s="87"/>
      <c r="J19" s="87"/>
      <c r="K19" s="88"/>
    </row>
    <row r="20" spans="2:12" ht="17.25" customHeight="1" x14ac:dyDescent="0.15">
      <c r="B20" s="66" t="s">
        <v>46</v>
      </c>
      <c r="C20" s="84"/>
      <c r="D20" s="85"/>
      <c r="E20" s="66" t="s">
        <v>29</v>
      </c>
      <c r="F20" s="32">
        <f>G11*4.2/18*1.05</f>
        <v>245.00000000000003</v>
      </c>
      <c r="G20" s="86"/>
      <c r="H20" s="19" t="s">
        <v>137</v>
      </c>
      <c r="I20" s="87"/>
      <c r="J20" s="87"/>
      <c r="K20" s="88"/>
    </row>
    <row r="21" spans="2:12" ht="21.6" customHeight="1" x14ac:dyDescent="0.15">
      <c r="B21" s="35" t="s">
        <v>47</v>
      </c>
      <c r="C21" s="62" t="s">
        <v>48</v>
      </c>
      <c r="D21" s="36" t="s">
        <v>49</v>
      </c>
      <c r="E21" s="13" t="s">
        <v>29</v>
      </c>
      <c r="F21" s="32">
        <f>(SUM(F18:F20))/23*18</f>
        <v>213.69565217391309</v>
      </c>
      <c r="G21" s="37">
        <f t="shared" ref="G21:G25" si="0">ROUNDUP(F21,0)</f>
        <v>214</v>
      </c>
      <c r="H21" s="19"/>
      <c r="I21" s="38"/>
      <c r="J21" s="31">
        <f>G21*I21</f>
        <v>0</v>
      </c>
      <c r="K21" s="79"/>
    </row>
    <row r="22" spans="2:12" ht="17.25" customHeight="1" x14ac:dyDescent="0.15">
      <c r="B22" s="66" t="s">
        <v>50</v>
      </c>
      <c r="C22" s="65" t="s">
        <v>51</v>
      </c>
      <c r="D22" s="66" t="s">
        <v>52</v>
      </c>
      <c r="E22" s="13" t="s">
        <v>38</v>
      </c>
      <c r="F22" s="32">
        <f>(G11*1.1+F17*0.4*1.1)/100</f>
        <v>11.238294898672256</v>
      </c>
      <c r="G22" s="39">
        <f t="shared" si="0"/>
        <v>12</v>
      </c>
      <c r="H22" s="19" t="s">
        <v>53</v>
      </c>
      <c r="I22" s="33"/>
      <c r="J22" s="31">
        <f>G22*I22</f>
        <v>0</v>
      </c>
    </row>
    <row r="23" spans="2:12" ht="17.25" customHeight="1" x14ac:dyDescent="0.15">
      <c r="B23" s="66" t="s">
        <v>54</v>
      </c>
      <c r="C23" s="65" t="s">
        <v>55</v>
      </c>
      <c r="D23" s="66" t="s">
        <v>52</v>
      </c>
      <c r="E23" s="13" t="s">
        <v>38</v>
      </c>
      <c r="F23" s="32">
        <f>G9*1.2/100</f>
        <v>3</v>
      </c>
      <c r="G23" s="39">
        <f t="shared" si="0"/>
        <v>3</v>
      </c>
      <c r="H23" s="19" t="s">
        <v>39</v>
      </c>
      <c r="I23" s="33"/>
      <c r="J23" s="31">
        <f>G23*I23</f>
        <v>0</v>
      </c>
    </row>
    <row r="24" spans="2:12" ht="17.25" customHeight="1" x14ac:dyDescent="0.15">
      <c r="B24" s="66" t="s">
        <v>123</v>
      </c>
      <c r="C24" s="62" t="s">
        <v>124</v>
      </c>
      <c r="D24" s="66" t="s">
        <v>125</v>
      </c>
      <c r="E24" s="13" t="s">
        <v>126</v>
      </c>
      <c r="F24" s="32">
        <f>G5/(0.91*1.82)</f>
        <v>543.4126313247192</v>
      </c>
      <c r="G24" s="63">
        <f t="shared" si="0"/>
        <v>544</v>
      </c>
      <c r="H24" s="19"/>
      <c r="I24" s="40"/>
      <c r="J24" s="31">
        <f>G24*I24</f>
        <v>0</v>
      </c>
    </row>
    <row r="25" spans="2:12" ht="17.25" customHeight="1" x14ac:dyDescent="0.15">
      <c r="B25" s="66" t="s">
        <v>60</v>
      </c>
      <c r="C25" s="65" t="s">
        <v>61</v>
      </c>
      <c r="D25" s="66" t="s">
        <v>56</v>
      </c>
      <c r="E25" s="13" t="s">
        <v>29</v>
      </c>
      <c r="F25" s="32">
        <f>$G$11*1/20</f>
        <v>50</v>
      </c>
      <c r="G25" s="63">
        <f t="shared" si="0"/>
        <v>50</v>
      </c>
      <c r="H25" s="19" t="s">
        <v>57</v>
      </c>
      <c r="I25" s="40"/>
      <c r="J25" s="31">
        <f t="shared" ref="J25" si="1">G25*I25</f>
        <v>0</v>
      </c>
    </row>
    <row r="26" spans="2:12" ht="17.25" customHeight="1" thickBot="1" x14ac:dyDescent="0.2">
      <c r="B26" s="66" t="s">
        <v>67</v>
      </c>
      <c r="C26" s="65" t="s">
        <v>68</v>
      </c>
      <c r="D26" s="66"/>
      <c r="E26" s="13" t="s">
        <v>69</v>
      </c>
      <c r="F26" s="13" t="s">
        <v>70</v>
      </c>
      <c r="G26" s="43">
        <f>ROUNDUP(G5/80,0)</f>
        <v>12</v>
      </c>
      <c r="H26" s="44"/>
      <c r="I26" s="40"/>
      <c r="J26" s="31"/>
    </row>
    <row r="27" spans="2:12" ht="17.25" customHeight="1" x14ac:dyDescent="0.15">
      <c r="H27" s="74" t="s">
        <v>71</v>
      </c>
      <c r="I27" s="75"/>
      <c r="J27" s="31">
        <f>SUM(J14:J26)</f>
        <v>0</v>
      </c>
    </row>
    <row r="28" spans="2:12" ht="17.25" customHeight="1" x14ac:dyDescent="0.15">
      <c r="H28" s="76" t="s">
        <v>72</v>
      </c>
      <c r="I28" s="76"/>
      <c r="J28" s="45">
        <f>J27/G11</f>
        <v>0</v>
      </c>
      <c r="L28" s="46"/>
    </row>
    <row r="30" spans="2:12" x14ac:dyDescent="0.15">
      <c r="C30" s="2" t="s">
        <v>73</v>
      </c>
    </row>
    <row r="31" spans="2:12" x14ac:dyDescent="0.15">
      <c r="C31" s="2" t="s">
        <v>74</v>
      </c>
    </row>
  </sheetData>
  <mergeCells count="13">
    <mergeCell ref="K18:K21"/>
    <mergeCell ref="H27:I27"/>
    <mergeCell ref="H28:I28"/>
    <mergeCell ref="I1:K1"/>
    <mergeCell ref="B14:B15"/>
    <mergeCell ref="C14:C15"/>
    <mergeCell ref="K14:K15"/>
    <mergeCell ref="B16:B17"/>
    <mergeCell ref="C18:C20"/>
    <mergeCell ref="D18:D20"/>
    <mergeCell ref="G18:G20"/>
    <mergeCell ref="I18:I20"/>
    <mergeCell ref="J18:J20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L31"/>
  <sheetViews>
    <sheetView topLeftCell="C7" workbookViewId="0">
      <selection activeCell="G16" sqref="G16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9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7">
        <v>44372</v>
      </c>
      <c r="J1" s="77"/>
      <c r="K1" s="7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139</v>
      </c>
      <c r="D3" s="5"/>
      <c r="E3" s="2"/>
      <c r="F3" s="59"/>
      <c r="H3" s="6"/>
      <c r="I3" s="7" t="s">
        <v>134</v>
      </c>
    </row>
    <row r="4" spans="1:11" ht="17.25" x14ac:dyDescent="0.15">
      <c r="A4" s="1"/>
      <c r="B4" s="2" t="s">
        <v>2</v>
      </c>
      <c r="C4" s="8" t="s">
        <v>3</v>
      </c>
      <c r="E4" s="2"/>
      <c r="F4" s="59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135</v>
      </c>
      <c r="E5" s="12"/>
      <c r="F5" s="13" t="s">
        <v>6</v>
      </c>
      <c r="G5" s="14">
        <v>900</v>
      </c>
      <c r="H5" s="6"/>
      <c r="I5" s="7"/>
    </row>
    <row r="6" spans="1:11" ht="19.5" customHeight="1" x14ac:dyDescent="0.15">
      <c r="A6" s="1"/>
      <c r="C6" s="10"/>
      <c r="D6" s="11" t="s">
        <v>136</v>
      </c>
      <c r="E6" s="12"/>
      <c r="F6" s="13" t="s">
        <v>6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7</v>
      </c>
      <c r="E7" s="12"/>
      <c r="F7" s="13" t="s">
        <v>6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9</v>
      </c>
      <c r="E8" s="12"/>
      <c r="F8" s="13" t="s">
        <v>10</v>
      </c>
      <c r="G8" s="16">
        <v>0.4</v>
      </c>
      <c r="H8" s="6"/>
    </row>
    <row r="9" spans="1:11" ht="19.5" customHeight="1" x14ac:dyDescent="0.15">
      <c r="A9" s="1"/>
      <c r="C9" s="10" t="s">
        <v>5</v>
      </c>
      <c r="D9" s="11" t="s">
        <v>11</v>
      </c>
      <c r="E9" s="12"/>
      <c r="F9" s="13" t="s">
        <v>10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12</v>
      </c>
      <c r="E10" s="12"/>
      <c r="F10" s="13" t="s">
        <v>6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14</v>
      </c>
      <c r="E11" s="12"/>
      <c r="F11" s="13" t="s">
        <v>6</v>
      </c>
      <c r="G11" s="17">
        <f>G5+G6+G7+G10</f>
        <v>1000</v>
      </c>
      <c r="H11" s="6"/>
      <c r="I11" s="7"/>
    </row>
    <row r="12" spans="1:11" x14ac:dyDescent="0.15">
      <c r="B12" s="2" t="s">
        <v>15</v>
      </c>
      <c r="C12" s="8" t="s">
        <v>16</v>
      </c>
      <c r="G12" s="9" t="s">
        <v>17</v>
      </c>
    </row>
    <row r="13" spans="1:11" ht="17.25" customHeight="1" x14ac:dyDescent="0.15">
      <c r="B13" s="66" t="s">
        <v>18</v>
      </c>
      <c r="C13" s="66" t="s">
        <v>19</v>
      </c>
      <c r="D13" s="66" t="s">
        <v>20</v>
      </c>
      <c r="E13" s="13"/>
      <c r="F13" s="13"/>
      <c r="G13" s="18" t="s">
        <v>21</v>
      </c>
      <c r="H13" s="19" t="s">
        <v>22</v>
      </c>
      <c r="I13" s="20" t="s">
        <v>23</v>
      </c>
      <c r="J13" s="20" t="s">
        <v>24</v>
      </c>
      <c r="K13" s="66" t="s">
        <v>25</v>
      </c>
    </row>
    <row r="14" spans="1:11" ht="17.25" customHeight="1" x14ac:dyDescent="0.15">
      <c r="B14" s="78" t="s">
        <v>26</v>
      </c>
      <c r="C14" s="80" t="s">
        <v>27</v>
      </c>
      <c r="D14" s="60" t="s">
        <v>28</v>
      </c>
      <c r="E14" s="21" t="s">
        <v>29</v>
      </c>
      <c r="F14" s="22"/>
      <c r="G14" s="23" t="s">
        <v>30</v>
      </c>
      <c r="H14" s="24" t="s">
        <v>31</v>
      </c>
      <c r="I14" s="25"/>
      <c r="J14" s="26" t="s">
        <v>32</v>
      </c>
      <c r="K14" s="89" t="s">
        <v>33</v>
      </c>
    </row>
    <row r="15" spans="1:11" ht="17.25" customHeight="1" x14ac:dyDescent="0.15">
      <c r="B15" s="79"/>
      <c r="C15" s="81"/>
      <c r="D15" s="27" t="s">
        <v>34</v>
      </c>
      <c r="E15" s="28" t="s">
        <v>29</v>
      </c>
      <c r="F15" s="29">
        <f>ROUNDUP(G11*0.2/10,0)</f>
        <v>20</v>
      </c>
      <c r="G15" s="30">
        <f>F15</f>
        <v>20</v>
      </c>
      <c r="H15" s="19" t="s">
        <v>31</v>
      </c>
      <c r="I15" s="64"/>
      <c r="J15" s="31">
        <f>G15*I15</f>
        <v>0</v>
      </c>
      <c r="K15" s="90"/>
    </row>
    <row r="16" spans="1:11" ht="17.25" customHeight="1" x14ac:dyDescent="0.15">
      <c r="B16" s="78" t="s">
        <v>35</v>
      </c>
      <c r="C16" s="62" t="s">
        <v>36</v>
      </c>
      <c r="D16" s="66" t="s">
        <v>37</v>
      </c>
      <c r="E16" s="13" t="s">
        <v>38</v>
      </c>
      <c r="F16" s="67">
        <f>G9/15.9/5*2+G9/15.9/2+(G5+G6)/(15.9*0.9)</f>
        <v>77.044025157232696</v>
      </c>
      <c r="G16" s="63">
        <f>ROUNDUP(F16,0)</f>
        <v>78</v>
      </c>
      <c r="H16" s="19" t="s">
        <v>39</v>
      </c>
      <c r="I16" s="33"/>
      <c r="J16" s="31">
        <f>G16*I16</f>
        <v>0</v>
      </c>
      <c r="K16" s="73" t="s">
        <v>146</v>
      </c>
    </row>
    <row r="17" spans="2:12" ht="17.25" customHeight="1" x14ac:dyDescent="0.15">
      <c r="B17" s="79"/>
      <c r="C17" s="61" t="s">
        <v>40</v>
      </c>
      <c r="D17" s="60" t="s">
        <v>41</v>
      </c>
      <c r="E17" s="21" t="s">
        <v>38</v>
      </c>
      <c r="F17" s="68">
        <f>(G5+G6-G9*0.5)/(15.9*0.9)</f>
        <v>54.157931516422082</v>
      </c>
      <c r="G17" s="63">
        <f>ROUNDUP(F17,0)</f>
        <v>55</v>
      </c>
      <c r="H17" s="19" t="s">
        <v>39</v>
      </c>
      <c r="I17" s="64"/>
      <c r="J17" s="31">
        <f>G17*I17</f>
        <v>0</v>
      </c>
      <c r="K17" s="34"/>
    </row>
    <row r="18" spans="2:12" ht="17.25" customHeight="1" x14ac:dyDescent="0.15">
      <c r="B18" s="66" t="s">
        <v>42</v>
      </c>
      <c r="C18" s="84" t="s">
        <v>43</v>
      </c>
      <c r="D18" s="85" t="s">
        <v>44</v>
      </c>
      <c r="E18" s="66" t="s">
        <v>29</v>
      </c>
      <c r="F18" s="32">
        <f>G9*0.2/18*1.1</f>
        <v>3.0555555555555558</v>
      </c>
      <c r="G18" s="82">
        <f>ROUNDUP(SUM(F18:F20),0)</f>
        <v>274</v>
      </c>
      <c r="H18" s="19" t="s">
        <v>45</v>
      </c>
      <c r="I18" s="83"/>
      <c r="J18" s="83">
        <f>G18*I18</f>
        <v>0</v>
      </c>
      <c r="K18" s="78" t="s">
        <v>33</v>
      </c>
    </row>
    <row r="19" spans="2:12" ht="17.25" customHeight="1" x14ac:dyDescent="0.15">
      <c r="B19" s="66" t="s">
        <v>127</v>
      </c>
      <c r="C19" s="84"/>
      <c r="D19" s="85"/>
      <c r="E19" s="66" t="s">
        <v>29</v>
      </c>
      <c r="F19" s="32">
        <f>G5*0.5/18</f>
        <v>25</v>
      </c>
      <c r="G19" s="86"/>
      <c r="H19" s="19" t="s">
        <v>59</v>
      </c>
      <c r="I19" s="87"/>
      <c r="J19" s="87"/>
      <c r="K19" s="88"/>
    </row>
    <row r="20" spans="2:12" ht="17.25" customHeight="1" x14ac:dyDescent="0.15">
      <c r="B20" s="66" t="s">
        <v>46</v>
      </c>
      <c r="C20" s="84"/>
      <c r="D20" s="85"/>
      <c r="E20" s="66" t="s">
        <v>29</v>
      </c>
      <c r="F20" s="32">
        <f>G11*4.2/18*1.05</f>
        <v>245.00000000000003</v>
      </c>
      <c r="G20" s="86"/>
      <c r="H20" s="19" t="s">
        <v>137</v>
      </c>
      <c r="I20" s="87"/>
      <c r="J20" s="87"/>
      <c r="K20" s="88"/>
    </row>
    <row r="21" spans="2:12" ht="21.6" customHeight="1" x14ac:dyDescent="0.15">
      <c r="B21" s="35" t="s">
        <v>47</v>
      </c>
      <c r="C21" s="62" t="s">
        <v>48</v>
      </c>
      <c r="D21" s="36" t="s">
        <v>49</v>
      </c>
      <c r="E21" s="13" t="s">
        <v>29</v>
      </c>
      <c r="F21" s="32">
        <f>(SUM(F18:F20))/23*18</f>
        <v>213.69565217391309</v>
      </c>
      <c r="G21" s="37">
        <f t="shared" ref="G21:G25" si="0">ROUNDUP(F21,0)</f>
        <v>214</v>
      </c>
      <c r="H21" s="19"/>
      <c r="I21" s="38"/>
      <c r="J21" s="31">
        <f>G21*I21</f>
        <v>0</v>
      </c>
      <c r="K21" s="79"/>
    </row>
    <row r="22" spans="2:12" ht="17.25" customHeight="1" x14ac:dyDescent="0.15">
      <c r="B22" s="66" t="s">
        <v>50</v>
      </c>
      <c r="C22" s="65" t="s">
        <v>51</v>
      </c>
      <c r="D22" s="66" t="s">
        <v>52</v>
      </c>
      <c r="E22" s="13" t="s">
        <v>38</v>
      </c>
      <c r="F22" s="32">
        <f>(G11*1.1+F17*0.4*1.1)/100</f>
        <v>11.238294898672256</v>
      </c>
      <c r="G22" s="39">
        <f t="shared" si="0"/>
        <v>12</v>
      </c>
      <c r="H22" s="19" t="s">
        <v>53</v>
      </c>
      <c r="I22" s="33"/>
      <c r="J22" s="31">
        <f>G22*I22</f>
        <v>0</v>
      </c>
    </row>
    <row r="23" spans="2:12" ht="17.25" customHeight="1" x14ac:dyDescent="0.15">
      <c r="B23" s="66" t="s">
        <v>54</v>
      </c>
      <c r="C23" s="65" t="s">
        <v>55</v>
      </c>
      <c r="D23" s="66" t="s">
        <v>52</v>
      </c>
      <c r="E23" s="13" t="s">
        <v>38</v>
      </c>
      <c r="F23" s="32">
        <f>G9*1.2/100</f>
        <v>3</v>
      </c>
      <c r="G23" s="39">
        <f t="shared" si="0"/>
        <v>3</v>
      </c>
      <c r="H23" s="19" t="s">
        <v>39</v>
      </c>
      <c r="I23" s="33"/>
      <c r="J23" s="31">
        <f>G23*I23</f>
        <v>0</v>
      </c>
    </row>
    <row r="24" spans="2:12" ht="17.25" customHeight="1" x14ac:dyDescent="0.15">
      <c r="B24" s="66" t="s">
        <v>123</v>
      </c>
      <c r="C24" s="62" t="s">
        <v>124</v>
      </c>
      <c r="D24" s="66" t="s">
        <v>125</v>
      </c>
      <c r="E24" s="13" t="s">
        <v>126</v>
      </c>
      <c r="F24" s="32">
        <f>G5/(0.91*1.82)</f>
        <v>543.4126313247192</v>
      </c>
      <c r="G24" s="63">
        <f t="shared" si="0"/>
        <v>544</v>
      </c>
      <c r="H24" s="19"/>
      <c r="I24" s="40"/>
      <c r="J24" s="31">
        <f>G24*I24</f>
        <v>0</v>
      </c>
    </row>
    <row r="25" spans="2:12" ht="17.25" customHeight="1" x14ac:dyDescent="0.15">
      <c r="B25" s="66" t="s">
        <v>62</v>
      </c>
      <c r="C25" s="65" t="s">
        <v>63</v>
      </c>
      <c r="D25" s="66" t="s">
        <v>58</v>
      </c>
      <c r="E25" s="13" t="s">
        <v>29</v>
      </c>
      <c r="F25" s="32">
        <f>$G$11*0.5/15</f>
        <v>33.333333333333336</v>
      </c>
      <c r="G25" s="63">
        <f t="shared" si="0"/>
        <v>34</v>
      </c>
      <c r="H25" s="41" t="s">
        <v>59</v>
      </c>
      <c r="I25" s="40"/>
      <c r="J25" s="31">
        <f t="shared" ref="J25" si="1">G25*I25</f>
        <v>0</v>
      </c>
    </row>
    <row r="26" spans="2:12" ht="17.25" customHeight="1" thickBot="1" x14ac:dyDescent="0.2">
      <c r="B26" s="66" t="s">
        <v>67</v>
      </c>
      <c r="C26" s="65" t="s">
        <v>68</v>
      </c>
      <c r="D26" s="66"/>
      <c r="E26" s="13" t="s">
        <v>69</v>
      </c>
      <c r="F26" s="13" t="s">
        <v>70</v>
      </c>
      <c r="G26" s="43">
        <f>ROUNDUP(G5/80,0)</f>
        <v>12</v>
      </c>
      <c r="H26" s="44"/>
      <c r="I26" s="40"/>
      <c r="J26" s="31"/>
    </row>
    <row r="27" spans="2:12" ht="17.25" customHeight="1" x14ac:dyDescent="0.15">
      <c r="H27" s="74" t="s">
        <v>71</v>
      </c>
      <c r="I27" s="75"/>
      <c r="J27" s="31">
        <f>SUM(J14:J26)</f>
        <v>0</v>
      </c>
    </row>
    <row r="28" spans="2:12" ht="17.25" customHeight="1" x14ac:dyDescent="0.15">
      <c r="H28" s="76" t="s">
        <v>72</v>
      </c>
      <c r="I28" s="76"/>
      <c r="J28" s="45">
        <f>J27/G11</f>
        <v>0</v>
      </c>
      <c r="L28" s="46"/>
    </row>
    <row r="30" spans="2:12" x14ac:dyDescent="0.15">
      <c r="C30" s="2" t="s">
        <v>73</v>
      </c>
    </row>
    <row r="31" spans="2:12" x14ac:dyDescent="0.15">
      <c r="C31" s="2" t="s">
        <v>74</v>
      </c>
    </row>
  </sheetData>
  <mergeCells count="13">
    <mergeCell ref="K18:K21"/>
    <mergeCell ref="H27:I27"/>
    <mergeCell ref="H28:I28"/>
    <mergeCell ref="I1:K1"/>
    <mergeCell ref="B14:B15"/>
    <mergeCell ref="C14:C15"/>
    <mergeCell ref="K14:K15"/>
    <mergeCell ref="B16:B17"/>
    <mergeCell ref="C18:C20"/>
    <mergeCell ref="D18:D20"/>
    <mergeCell ref="G18:G20"/>
    <mergeCell ref="I18:I20"/>
    <mergeCell ref="J18:J20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編集履歴</vt:lpstr>
      <vt:lpstr>使用法</vt:lpstr>
      <vt:lpstr>NDZ-50-SH-A</vt:lpstr>
      <vt:lpstr>NDZ-50-SS-A</vt:lpstr>
      <vt:lpstr>NDZ-50-SP-A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</cp:lastModifiedBy>
  <dcterms:created xsi:type="dcterms:W3CDTF">2017-12-26T04:51:16Z</dcterms:created>
  <dcterms:modified xsi:type="dcterms:W3CDTF">2021-10-26T04:09:20Z</dcterms:modified>
</cp:coreProperties>
</file>